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tabRatio="817"/>
  </bookViews>
  <sheets>
    <sheet name="总体情况" sheetId="4" r:id="rId1"/>
  </sheets>
  <externalReferences>
    <externalReference r:id="rId6"/>
  </externalReferences>
  <definedNames>
    <definedName name="_xlnm._FilterDatabase" localSheetId="0" hidden="1">总体情况!$A$1:$W$112</definedName>
    <definedName name="_xlnm.Print_Titles" localSheetId="0">总体情况!$3:$4</definedName>
    <definedName name="_xlnm.Print_Area" localSheetId="0">总体情况!$A$1:$T$76</definedName>
  </definedNames>
  <calcPr calcId="144525" concurrentCalc="0"/>
</workbook>
</file>

<file path=xl/sharedStrings.xml><?xml version="1.0" encoding="utf-8"?>
<sst xmlns="http://schemas.openxmlformats.org/spreadsheetml/2006/main" count="635" uniqueCount="389">
  <si>
    <t>附件3</t>
  </si>
  <si>
    <t>屯昌县2021年投资项目进展总体情况表(第15期）</t>
  </si>
  <si>
    <t>序号</t>
  </si>
  <si>
    <t>项目名称</t>
  </si>
  <si>
    <t>项目业主</t>
  </si>
  <si>
    <t>责任单位</t>
  </si>
  <si>
    <t>分管县领导</t>
  </si>
  <si>
    <t>主要建设内容和规模</t>
  </si>
  <si>
    <t>项目属性</t>
  </si>
  <si>
    <t>开工年月</t>
  </si>
  <si>
    <t>计划竣工年月</t>
  </si>
  <si>
    <t>总投资
（万元）</t>
  </si>
  <si>
    <t>截至2020年完成投资
（万元）</t>
  </si>
  <si>
    <t>2021年1-10月31日</t>
  </si>
  <si>
    <t>总资金缺口
（万元）</t>
  </si>
  <si>
    <t>项目进展情况
(截止10月31日)</t>
  </si>
  <si>
    <t>存在问题</t>
  </si>
  <si>
    <t>下一步计划、措施、建议</t>
  </si>
  <si>
    <t>属期内是否有新进展</t>
  </si>
  <si>
    <t>计划投资
（万元）</t>
  </si>
  <si>
    <t>完成投资
（万元）</t>
  </si>
  <si>
    <t>完成占比</t>
  </si>
  <si>
    <t>资金缺口
（万元）</t>
  </si>
  <si>
    <t>合计（60个）</t>
  </si>
  <si>
    <t>政府投资项目（38个）</t>
  </si>
  <si>
    <t>（一）续建项目（16个）</t>
  </si>
  <si>
    <t>产城融合示范区路网工程（一期）—园区大道</t>
  </si>
  <si>
    <t>县项目管理中心</t>
  </si>
  <si>
    <t>县发改委</t>
  </si>
  <si>
    <t>李 梅</t>
  </si>
  <si>
    <t>长3479米，规划红线宽度为40米，近期实施红线宽26米。建设道路、排水、照明、给水、交通和绿化工程等。</t>
  </si>
  <si>
    <t>续建/县重点项目</t>
  </si>
  <si>
    <t>1.截至目前，累计完成总工程量约61%。道路工程：完成比例约50%。涵洞工程：完成工程量100%。给水工程：完成工程量约80%。排水工程：完成工程量约87%。
2.K3+130至K3+200共70米路段右侧三间房屋（五处宅基地）的征地方案已经十五届县政府第110次常务审定，经了解，收回置换土地大同财政所后，再与户主签订协议办理房屋产权，完成协议签订后由镇政府拆除三间房屋。目前县资规局已收回大同财政所置换土地，其中已与蔡某珍完成房屋协议签订，另两间房屋户主蔡某青尚未签订，其原因是想减免房屋报建费（两万元左右），屯城镇政府和县资规局正在协调中。</t>
  </si>
  <si>
    <t>1.道路终点与海榆线交汇处存有约100平方米的宅基地，户主李某忠对土地评估有异议，不同意签订征地协议。
2.K2+880至K3+100共220米路段的三大运营商通讯路线未全部迁移，影响该路段施工。</t>
  </si>
  <si>
    <t>1.建议屯城镇政府、县资规局做好户主沟通工作，尽快完成征地事宜，以便施工队进场施工。
2.县发改委（县工信局）组织协调好三大运营商，尽快完成全部通讯路线迁移，解决施工障碍问题。
3.加大督促力度，加快资金支出，督促施工方加大施工力量，倒排工期，争取在今年年底前完成项目建设。</t>
  </si>
  <si>
    <t>是</t>
  </si>
  <si>
    <t>旅游资源路工程（西昌至黄面线K8+600公路工程）</t>
  </si>
  <si>
    <t>县交通局</t>
  </si>
  <si>
    <t>拟建设道路长度6842米，双向两车道，采用三级公路标准，设计速度30公里/小时，路面宽度6.5米，路基宽度7.5米，涵洞设计等级为公路-II级</t>
  </si>
  <si>
    <t>该项目形象进度约65%。
1.路基全长6.842公里、完成进度100%；
2.级配碎石底基层全长6.842公里，完成进度100%；
3.涵洞工程、挡土墙已全部完成，进度100%；
4.水泥稳定碎石层全长6.842公里，完成5.0公里，完成进度73%；
5.排水边沟Ⅱ型全长6081m，目前已完成3600m，完成总量的60%。
6.绿化乔木种植完成70%；
7.沥青混凝土面层未施工。</t>
  </si>
  <si>
    <t>1.该项目存在资金缺口2210万元。
2.该项目施工实际进度低于计划进度30个百分点。施工单位力量薄弱，施工进度缓慢。</t>
  </si>
  <si>
    <t>1.建议县交通局督促施工方加大施工力量，确保项目如期完成，尽早投入使用。
2.县财政局已安排3500万元地债资金用于交通六大工程建设，建议县交通局“应拨尽拨”，确保固投总额与形象进度一致。</t>
  </si>
  <si>
    <t>否</t>
  </si>
  <si>
    <t>幼儿园项目（5所）</t>
  </si>
  <si>
    <t>县教育局</t>
  </si>
  <si>
    <t>羊彤</t>
  </si>
  <si>
    <t>1.新兴镇第二幼儿园，建设教学综合楼2352平方米，总投资1268万元；
2.南吕镇第二幼儿园，建设教学综合楼4157平方米，总投资2295万元；
3.西昌镇晨星幼儿园，建设教学综合楼3113平方米，总投资1472万元；
4.东风小区幼儿园，建设教学综合楼4998平方米，总投资2667万元；
5.乌坡镇第二幼儿园，改造教学综合楼4062平方米，总投资935万元；</t>
  </si>
  <si>
    <t>续建/县重点项目/第九批集中开工项目</t>
  </si>
  <si>
    <t>1.新兴镇第二幼儿园项目已完工，并投入使用。
2.东风小区幼儿园项目已完工，并投入使用。
3.南吕镇第二幼儿园项目已完成初验。
4.晨星幼儿园项目收尾阶段中，正在进行保洁工作，计划11月10日组织初验。
5.乌坡镇第二幼儿项目已完成初验。
6.目前5个幼儿园的室外园林工程已实施，其中东风小区、新兴第二、晨星、南吕、乌坡第二幼儿园均已完工，待验收。</t>
  </si>
  <si>
    <t>1.南吕镇第二幼儿园二期土地约965.82平方米（1.45亩）土地性质为一般耕地，需待县资规局调整规划后，才能启动土地征收工作；同时其周边无污水设施满足排污需求。
2.资金有缺口。目前5所幼儿园项目实际到位资金4606万元，已全部支出。经统计，5个项目签订的施工总合同价共计6357万元（东风为1982.64万元、南吕为1561.05万元、新兴为972.79万元、晨星为1062.92万元、乌坡为777.14万元），已支出4124万元,按年底审计结算完成还需金额共计2233万元。 已签订的设计、地勘、监理、工程检测等前期服务费49项合同总金额407万元,已支付金额306万元，年底竣工需支付金额共计101万元。5个园林绿化预算134万元，高压外电预算220万元，合计354万元。
综上，5个项目总需资金为2688万元。</t>
  </si>
  <si>
    <t>1.建议县资规局通过单个项目调规的方式解决1.45亩用地不符规划问题。
2.建议县财政局优先安排资金缺口，确保后续施工不被资金影响。
3.建议县水务中心在建设南吕镇小城镇项目时，优先建设新南路段污水市政管网。
4.建议县项目管理中心尽快完成项目竣工结算，以三方确认的结算审定书为凭证将尾款先行录入固投系统，形成有效投资额，以充分体现“抓项目，促固投”的工作成效。</t>
  </si>
  <si>
    <t>南坤镇民族风情小镇项目
 —市政道路配套工程</t>
  </si>
  <si>
    <t>县国有资本投资运营有限公司</t>
  </si>
  <si>
    <t>李 著</t>
  </si>
  <si>
    <t>拟建设道路交通工程、市政管线工程、照明工程、绿化工程等配套设施。道路工程建设5条道路，分别是：南榕路、二横路、南东路、坤明路、南中路，建设总长3281米。</t>
  </si>
  <si>
    <t>该项目形象进度约75%。2020年11月9日进场施工，目前累计完成污水管、雨水管、道路工程共2896米。</t>
  </si>
  <si>
    <t>1.该项目存在资金缺口3311万元。
2.项目部分路段地下电缆需要迁移，相应迁移工作经费尚未明确。</t>
  </si>
  <si>
    <t>1.建议国投公司督促施工单位加强施工力量，确保工程如期完成。
2.建议国投公司、县财政局提前谋划资金筹措，确保后续施工不被资金影响。</t>
  </si>
  <si>
    <t>锦绣小区至环西路连接道路</t>
  </si>
  <si>
    <t>道路全长312米，红线宽16米，采用水泥砼路面结构，双向两车道。在K0+114处建设一座2x16米预应力混凝土空心板桥，桥梁长37.04米、宽16米，单幅布置和包括道路工程、交通工程、桥梁工程、给排水工程、照明工程及其他附属等内容。</t>
  </si>
  <si>
    <t>续建/一般项目</t>
  </si>
  <si>
    <t>1.项目已完成初概批复、水保批复、核准、施工和监理标的招投标等前期工作，报建文本已完成。
2.9月15日召开专题会议，要求县执法局和县资规局将房屋强制搬迁方案报至县政府审定，县综合执法局做好搬迁工作准备。屯城镇政府做好被搬迁户思想工作。
3.11月5日确定搬迁方案，计划11月10日进场施工。</t>
  </si>
  <si>
    <t>1.项目用地仅剩1户人家不同意征地搬迁方案，此地块影响约20米的路段建设。
2.该项目未按计划开工。</t>
  </si>
  <si>
    <t>建议屯城镇政府、县执法局和县资规局加快完成剩余1户的征地工作。</t>
  </si>
  <si>
    <t>南坤镇污水配套管网工程</t>
  </si>
  <si>
    <t>新建石加下村、石加上村污水一体化提升泵站各一座，规模分别为20吨/天和30吨/天；新建污水干支管、压力管、接户管总长约17.081公里。</t>
  </si>
  <si>
    <t>续建/一般项目/第十一批集中开工项目</t>
  </si>
  <si>
    <t>目前累计完成形象进度100%，8月26日完成初步验收。</t>
  </si>
  <si>
    <t>项目存在资金缺口475万元。</t>
  </si>
  <si>
    <t>建议国投公司尽快完成项目竣工结算，以三方确认的结算审定书为凭证将尾款先行录入固投系统，形成有效投资额，以充分体现“抓项目，促固投”的工作成效。</t>
  </si>
  <si>
    <t>县城污水处理厂扩建升级改造工程</t>
  </si>
  <si>
    <t>县水务事务中心</t>
  </si>
  <si>
    <t>县农业农村局</t>
  </si>
  <si>
    <t>王宏向</t>
  </si>
  <si>
    <t xml:space="preserve"> 扩建升级改造县城污水处理厂，污水日处理量由1万吨提至2.5万吨，水质由1级B提升至1级A。</t>
  </si>
  <si>
    <t>续建/县重点项目/第七批集中开工项目</t>
  </si>
  <si>
    <t>1.该项目总体形象进度约80%，完成计划投资约7000万元。其中提标改造部分已基本完工，正处于试运行阶段，运行后屯昌县污水处理厂排放水质可提升到一级A标准，预计处理规模将达到1.75万吨/天。
2.该项目用地高压线路迁移已于7月29日完成。</t>
  </si>
  <si>
    <t>1.该项目总累计投资额进度（62.1%）落后于形象进度。
2.该项目存在资金缺口2430万，计划通过ppp解决，相应方案正在编制。</t>
  </si>
  <si>
    <t>1.建议县水务中心督促施工单位落实紧缺材料采购、加大项目现场人员、材料、机械的投入。
2.建议县水务事务中心尽快完成PPP方案编制，解决项目资金缺口问题。</t>
  </si>
  <si>
    <t>枫木镇加彩片区，屯城镇林高总片区、众家片区高标准农田建设项目</t>
  </si>
  <si>
    <t>县农综中心</t>
  </si>
  <si>
    <t>建设高标准农田2万亩，其中：灌溉渠道21条，排水渠道10条，机耕路26条。</t>
  </si>
  <si>
    <t>该项目总体形象进度约100%。</t>
  </si>
  <si>
    <t>该项目还未完成竣工结算，以致总累计投资额进度（73.5%）不及形象进度。</t>
  </si>
  <si>
    <t>建议县农综中心尽快完成项目竣工结算，以三方确认的结算审定书为凭证将尾款先行录入固投系统，形成有效投资额，以充分体现“抓项目，促固投”的工作成效。</t>
  </si>
  <si>
    <t>乌坡镇高标准农田建设项目</t>
  </si>
  <si>
    <t>建设高标准农田1.2万亩，其中：灌溉渠道20条，排沟2条，机耕路23.98公里</t>
  </si>
  <si>
    <t>该项目还未完成竣工结算，以致总累计投资额进度（69.1%）不及形象进度。</t>
  </si>
  <si>
    <r>
      <rPr>
        <sz val="11"/>
        <rFont val="宋体"/>
        <charset val="134"/>
      </rPr>
      <t>新吴溪治理工程（坎头河段Ⅰ</t>
    </r>
    <r>
      <rPr>
        <sz val="11"/>
        <rFont val="仿宋_GB2312"/>
        <charset val="134"/>
      </rPr>
      <t>Ⅱ期</t>
    </r>
    <r>
      <rPr>
        <sz val="11"/>
        <rFont val="宋体"/>
        <charset val="134"/>
      </rPr>
      <t>）</t>
    </r>
  </si>
  <si>
    <t>建设内容：对坎头河下游坡心镇段河道护岸进行加固，工程起始于下游入新吴溪（又名龙州河）口处，向上游经坡心镇坡心桥与坡心拦水坝至海香园处止，保护农田约0.1万亩，保护总人口约0.4万人。
1.Ⅰ期整治河道长度2.7公里，建设左岸堤防长度1.28公里，A段护岸长154米，新建排水涵5宗，步级6宗，错车道2宗，上堤路3条，总投资2083万元。
2.Ⅱ期整治河道长度2.7公里，建设右岸堤防长度1453米，A段清淤长度171米，新建排水涵5宗，步级8宗，错车道2宗，上堤路3条，总投资2004万元。</t>
  </si>
  <si>
    <t>续建/县重点项目/第四批集中开工项目</t>
  </si>
  <si>
    <t>Ⅰ期形象进度约100%；
Ⅱ期形象进度约100%。
项目已经过，正在进行竣工结算。</t>
  </si>
  <si>
    <t>无</t>
  </si>
  <si>
    <t>建议县水务中心尽快完成项目竣工结算，以三方确认的结算审定书为凭证将尾款先行录入固投系统，形成有效投资额，以充分体现“抓项目，促固投”的工作成效。</t>
  </si>
  <si>
    <t>水库防汛标准化建设项目</t>
  </si>
  <si>
    <t>拟建防冲墙53座，总长度为4971米；坝顶防汛公路46条，总长度为12978米；防汛物资储备池57座，面积为16830平方米；防汛物资信息公告牌66块；水库防汛责任人告知牌66块；水雨情自动测报系统设施58套。</t>
  </si>
  <si>
    <t>该项目总体形象进度约96%。
1.道路：完成98%。
2.防浪墙：完成100%。
3.雨水情报系统：完成100%。
4.物资池：完成75%。
5.路缘石：完成40%。 
6.告知牌：完成55%。</t>
  </si>
  <si>
    <t>1.该项目中有25宗物料池用地需调整规划后方可建设，预计将花费较多时间，影响了项目后续收尾，以致该项目总累计投资额进度（61%）不及形象进度。
2.该项目存在资金缺口739万元。</t>
  </si>
  <si>
    <t>1.建议县水务事务中心会同县资规局加快用地调规工作。
2.建议县水务中心会同县财政局，提前谋划资金筹措，确保后续施工不被资金影响。
3.建议县水务中心工程款项“应拨尽拨”，确保固投总额与形象进度一致。</t>
  </si>
  <si>
    <t>南吕镇污水处理工程</t>
  </si>
  <si>
    <t>新建污水处理厂一座（近期规模500吨/天，远期规模1000吨/天）；新建污水管网12.37公里；污水接户总管长为6147米；给水工程PE管长为510米；新建污水检查井、污水沉泥井及截流井总共261座，接户检查井和出户检查井总共606座。</t>
  </si>
  <si>
    <t>该项目总体形象进度100%。</t>
  </si>
  <si>
    <t>项目未完成竣工结算，以致该项目总累计投资额进度（75%）不及形象进度。</t>
  </si>
  <si>
    <t>1.建议县水务中心尽快完成项目竣工结算，以三方确认的结算审定书为凭证将尾款先行录入固投系统，形成有效投资额，以充分体现“抓项目，促固投”的工作成效。
2.建议县水务事务中心研究通过PPP模式解决项目资金缺口问题。</t>
  </si>
  <si>
    <t>新兴镇污水配套管网工程</t>
  </si>
  <si>
    <t>新建污水管网总长约为12795米，新建污水重力管、污水盖板沟、污水提升泵站2座。</t>
  </si>
  <si>
    <t>1.该项目总体形象进度约85%，已建污水管网8000米。
2.一号泵站重新选址已于9月2日完成。</t>
  </si>
  <si>
    <t>项目一号泵站因原址涉及农田，重新选址工程花费了较多时间，影响项目整体施工进度。</t>
  </si>
  <si>
    <t>建议县水务中心加快完成剩余收尾工作，尽快完成项目建设。</t>
  </si>
  <si>
    <t>西昌镇污水配套管网工程</t>
  </si>
  <si>
    <t>新建污水提升泵站一座和污水配套管网工程（约计7030米）及附属工程。</t>
  </si>
  <si>
    <t>该项目总体形象进度约100%，新建污水管网6000米。</t>
  </si>
  <si>
    <t>坡心镇污水配套管网工程</t>
  </si>
  <si>
    <t>新建污水管网3.53公里及其他附属构筑物等。</t>
  </si>
  <si>
    <t>该项目总体形象进度100%。待验收结算。</t>
  </si>
  <si>
    <t>中医院建设项目（一期）</t>
  </si>
  <si>
    <t>县卫健委</t>
  </si>
  <si>
    <t>占地78.2亩。按EPC模式，建设4栋建筑，其中门诊综合楼、门诊楼02为4层、住院楼和行政科研教学楼为6层，建筑总面积3.7万平方米及相关配套设施建设，床位300张。</t>
  </si>
  <si>
    <t>续建/县重点项目/第二批集中开工项目</t>
  </si>
  <si>
    <t>2021年4月（门诊楼）
2021年10月（住院楼、科研楼）</t>
  </si>
  <si>
    <t>1.项目总体形象进度为95%，门诊楼01和门诊楼02、住院楼、行政楼装修面已基本完成，正在收尾阶段中。门诊综合楼部分科室（二楼的检验科，三楼的胃镜室，四楼的ICU和手术室）成和楼层指示牌未全部完；室外的污水站和氧气站设备尚未进场安装，东部室外园林绿化正在施工中，沥青路面未完成。
2.县供电局已完成一路回供电用于设备调试。加强和县卫健委、县中医院对接，积极配合医疗设备进场安装事宜。</t>
  </si>
  <si>
    <t>目前项目2亿元到位资金已全部支出，经统计，该项目施工总合同价为2.61亿元，已支付施工单位资金1.95亿元，占合同价75%，尚需建设资金0.66亿元；设计、监理等其他前期服务费约0.07亿元，故总资金需求为0.73亿元。</t>
  </si>
  <si>
    <t>1.建议县卫健委和县财政局都提前谋划资金筹措，确保后续施工不被资金影响。经统计，今年度按结付至工程80%进度款，今年度需求建设资金1500万元。
2.加快收尾工作，督促施工单位倒排工期，加大施工力量，按时完成元旦开业仪式。
3.根据同一项目可多批次专项债申请工作要求，已在筹备申请2022年专项债券1亿元。</t>
  </si>
  <si>
    <t>（二）新开工项目（22个）</t>
  </si>
  <si>
    <t>1.已到位上级资或县级资金可实施项目（11个）</t>
  </si>
  <si>
    <t>社会管理信息化平台一期建设项目</t>
  </si>
  <si>
    <t>县委政法委</t>
  </si>
  <si>
    <t>周敬文</t>
  </si>
  <si>
    <t>1.总体平台(2534.68万元)；2.公安分平台（2004.37万元）；3.综治分平台（327.65万元）；4.应急管理系统（166万元）；5.消防救援系统（361.86万元）；6.系统集成费（647.35万元）7.其他费用（431.56万元）。</t>
  </si>
  <si>
    <t>新开工/县重点项目</t>
  </si>
  <si>
    <t>县委政法委已于7月22日完成《屯昌县社会管理信息化平台建设项目可行性研究报告》修编并通过省平台办内审。</t>
  </si>
  <si>
    <t>市县社会管理信息化平台核心部分建设内容需由省平台办牵头，按照统招分签模式实行建设。目前因省平台办组织编制的《市县社管平台核心建设内容统招分签工作方案》未获通过，以致我县的《屯昌县社会管理信息化平台建设项目可行性研究报告》也无法组织专家评审及开展下一步工作。</t>
  </si>
  <si>
    <t>建议县政法委积极与省社管平台办沟通，跟踪项目进展情况。</t>
  </si>
  <si>
    <t>智慧监管项目</t>
  </si>
  <si>
    <t>县公安局</t>
  </si>
  <si>
    <t>傅佑能</t>
  </si>
  <si>
    <t>1、屯昌看守所“智慧监所”改造内容:智慧监所实战平台；智慧监所业务信息系统；管教智能终端系统；电化教育系统；视频监控系统；应急报警系统；监区门禁系统；信息网络及安全系统；配套基础建设。
2、屯昌公安局强制隔离戒毒所“智慧监所”建设内容如下:智慧监所实战平台；智慧监所业务信息系统；被监管人员报告系统；电化教育系统；会见管理系统；视频监控系统；应急报警对讲系统；门禁控制系统；周界控制系统；多媒体会议系统；询问指挥系统；信息网络及安全系统；信息化配套基础建设(指挥中心、综合布线、机房等)。</t>
  </si>
  <si>
    <t>新开工/一般项目</t>
  </si>
  <si>
    <t>1.目前已完成设备采购招标，待强制戒毒所项目完工后进场施工。
2.项目所涉及的强制隔离戒毒所调概事宜已于8月25日完成概算调整批复。
3.屯昌看守所“智慧监所”已完成工程量70%。</t>
  </si>
  <si>
    <t>1.因该项目需在强制戒毒所项目上进行安装，强制戒毒所项目正在进行竣工结算，以致该项目未能按计划开工。
2.该项目部分内容涉密，以致整个项目无法入统。</t>
  </si>
  <si>
    <t>建议县公安局加快收尾工作，以便项目强制隔离戒毒所“智慧监所”能进行设备安装。</t>
  </si>
  <si>
    <t>红旗中学教学综合楼</t>
  </si>
  <si>
    <t>新建一栋教学综合楼，总建筑面积11917.35平方米，其中地上建筑面积8633.61平方米，地下面积3283.74平方米。</t>
  </si>
  <si>
    <t>新开工/县重点项目/第十三批集中开工项目</t>
  </si>
  <si>
    <t>1.该项目总体形象进度为50%。
2.地下室施工完成，目前正在地上五层模板支架钢筋绑扎施工，计划11月10日进行第五层封顶。</t>
  </si>
  <si>
    <t>该项目存在年度资金缺口1120万元。</t>
  </si>
  <si>
    <t>建议教育局、财政局都提前谋划资金筹措，确保后续施工不被资金影响。</t>
  </si>
  <si>
    <t>向阳小学二三区项目</t>
  </si>
  <si>
    <t>1.向阳二区教学功能楼（下坡小学），新建教学综合楼1750平方米。
2.屯城镇向阳三区教学楼（迈敏小学），新建教学楼3600平方米。</t>
  </si>
  <si>
    <t>1.8月10日羊彤副县长在屯昌县向阳小学二区召开现场会议研究解决土地纠纷及用地规划许可证办理问题，8月20日在发改委召开二区、三区项目推进会，进一步研究用地规划问题。二区、三区均已完成用地规划许可证办理。
2.目前行向阳小学二区施工图审查、预算编制完成；三区成初步设计及概算评审和施工图审查已完成。
3.正在办理三区土地不动产证。
4.二、三区正在编制稳评、水保方案。</t>
  </si>
  <si>
    <t>1.正在办理前期手续，其中三区（迈敏）正在进行不动产证的申请；二区（下坡）有43平方米土地不符合规划。
2.向阳二区到位资金560万，估算总投834万，缺口274万；向阳三区到位资金1112万，估算总投1534万，缺口422万。</t>
  </si>
  <si>
    <t>1、建议县教育局、县资规局、县审批局加快办理用地规划许可证、不动产证，确保项目前期报建顺利进行。
2、建议县教育局、县财政局都提前谋划资金筹措，确保后续施工不被资金影响。</t>
  </si>
  <si>
    <t>向阳小学四区项目</t>
  </si>
  <si>
    <t>光明小学建设工程，本次拟建综合楼面积5573.33平方米，拟新增24个班。</t>
  </si>
  <si>
    <t>光明小学项目已办理建设用地规划许可证，已完成可研批复，地勘。目前正在办理国土证，正在编制稳评、水保方案。</t>
  </si>
  <si>
    <t>1.光明小学到位资金1695万，估算总投3455万，资金缺口1760万。
2.光明小学当前周边无市政给排水管网，尚无法接入市政管网。
3.光明小学控规未覆盖，无法开展相关审批工作。</t>
  </si>
  <si>
    <t>1.建议县教育局、县财政局都提前谋划资金筹措，确保后续施工不被资金影响。
2.建议县水务中心谋划配套光明小学周边市政排水管网，从源头上解决污水排放问题。</t>
  </si>
  <si>
    <t>公墓（二期）</t>
  </si>
  <si>
    <t>县民政局</t>
  </si>
  <si>
    <t>莫 靡</t>
  </si>
  <si>
    <t>项目用地35.2亩，遗体墓位1916个，骨灰墓位677个。</t>
  </si>
  <si>
    <t>该项目形象进度约92%，其中挡土墙完成98%，排水沟完成浇筑80%，墓穴完成90%，台阶完成30%，人行道清基层60%，</t>
  </si>
  <si>
    <t>该项目以超常规方式建设，但其用地性质迄今仍未转变，以致项目无法完成竣工验收，尾款无法入统，相应的三期也无法开始建设。</t>
  </si>
  <si>
    <t>1.建议县民政局加快项目建设，确保项目尽快完成，投入使用。
2.建议县民政局牵头，县审批局、县资规局配合，加快研究解决该项目用地问题，以便该项目尽快竣工验收，尾款尽快入统。</t>
  </si>
  <si>
    <t>西昌镇合格洋高标准农田建设</t>
  </si>
  <si>
    <t>建设高标准农田面积0.43万亩。建设灌溉渠道8278米，拟建设一级田间道路2条共1994米，建设配套建筑物共计230座。</t>
  </si>
  <si>
    <t>该项目形象进度已100%。</t>
  </si>
  <si>
    <t>该项目还未完成竣工结算，以致总累计投资额进度（70%）不及形象进度。</t>
  </si>
  <si>
    <t>坡心镇高坡洋高标准农田建设</t>
  </si>
  <si>
    <t>建设高标准农田面积0.47万亩。建设灌溉渠道10912米，建设排沟共3781米，建设田间道路共7729米，建设配套建筑物共计380座。</t>
  </si>
  <si>
    <t>该项目还未完成竣工结算，以致总累计投资额进度（67%）不及形象进度。</t>
  </si>
  <si>
    <t>县疾病预防控制中心项目</t>
  </si>
  <si>
    <t>县疾控中心</t>
  </si>
  <si>
    <t>新建一栋4层实验楼、一栋5层综合业务楼以及一栋1层应急消毒用房总建筑面积为9032.52平方米（其中地下建筑面积为2387.05平方米），及室外绿化、道路和给排水等配套工程。</t>
  </si>
  <si>
    <t>该项目形象进度已10%，已进行第二次分段验槽，现正在进行地基防水施工。</t>
  </si>
  <si>
    <t>项目用地范围内迁坟经费已拨至农户账户，施工现场坟墓仍未完成搬迁。</t>
  </si>
  <si>
    <t>建议屯城镇政府尽快完成坟墓迁移工作。</t>
  </si>
  <si>
    <t>第一批农村公路养护工程</t>
  </si>
  <si>
    <t>共包含农村公路、危桥改造项目8个和公路安全设施精细化提升工程项目19个。危桥改造项目预计总投资1250万元，公路设施公路安全设施精细化提升工程项目预计总投资485万元，合计1735万元。</t>
  </si>
  <si>
    <t>已完成前期工作倒排工期计划，9月30日完成招标，计划11月中旬开工建设。</t>
  </si>
  <si>
    <t>1.该项目存在资金缺口850万元。
2.该项目已按9个小项目进行建设，投资额均未达到500万元以上，以致无法入统，固投无法体现。</t>
  </si>
  <si>
    <t>建议县交通局做好倒排工期，确保项目按照进度施工。</t>
  </si>
  <si>
    <t>屯昌县2021年高标准农田补建项目</t>
  </si>
  <si>
    <t>计划在南坤镇、南吕镇、屯城镇、西昌镇、新兴镇5个镇补建加赖洋、竹根洋、古寨洋、田寮洋、山田洋、良史洋、海新洋、屯城洋、大颜洋、南棍园洋、百家洋共11个高标准农田项目。</t>
  </si>
  <si>
    <t>项目正在进行初步设计及概算评审。</t>
  </si>
  <si>
    <t>省农业农村厅将该项目推迟至2022年建设，该项目固投今年无法体现。</t>
  </si>
  <si>
    <t>建议县农综中心继续进行项目前期工作，以便2022年顺利开工建设。</t>
  </si>
  <si>
    <t>2.需争取上级资金或发行债券实施项目（9个）</t>
  </si>
  <si>
    <t>2021年农村污水治理工程</t>
  </si>
  <si>
    <t>1.拟建屯昌县24个自然村生活污水治理设施，新建污水处理站23座，污水处理总规模为 675m3/d，建设配套管网113km，新建一体化提升泵井12座，建设生态塘9座；
2.新建龙州河流域自然村共25座污水处理站，总规模为464m3/d，新建污水管（沟）总长度为81818m；
3.新建卜南河流域农村生活污水处理站10座，新建村内污水管网共计17525m。</t>
  </si>
  <si>
    <t>1.龙州河、卜南河流域农村生活污水治理项目和24个自然村的农村生活污水治理项目分别于9月15日、8月19日、23日完成施工招标。
2.24宗农村污水项目开工令已下达，施工单位已进场。</t>
  </si>
  <si>
    <t>三个项目资金未落实，总缺口2.45亿元，其中2021年缺口0.8亿元。</t>
  </si>
  <si>
    <t>积极同县环境局联系争取环境整治专项资金；建议县财政局提前谋划资金筹措，确保后续施工不被资金影响。</t>
  </si>
  <si>
    <t>疾控中心南侧市政道路</t>
  </si>
  <si>
    <t>道路全长约0.3公里，路面宽24米。建设道路工程、交通工程、给排水工程、照明工程及其他附属等内容。</t>
  </si>
  <si>
    <t>准备启动项目前期工作。</t>
  </si>
  <si>
    <t>1.该项目适于疾控中心项目主体完成后再行建设（疾控中心目前仍在进行楼层建设，预计2022年3月完工），以致未能如期开工。
2.该项目资金尚未明确。</t>
  </si>
  <si>
    <t>1.建议县财政局多措并举，提前筹措资金。
2.尽快开展前期工作。</t>
  </si>
  <si>
    <t>“旱地改造水田”土地整治项目</t>
  </si>
  <si>
    <t>县土地整理中心</t>
  </si>
  <si>
    <t>县自然资源规划局</t>
  </si>
  <si>
    <t>建设规模6900亩，分为4个项目，主要建设内容包括改善农业基础设施条件，完善道路与沟渠体系工程、新建和完善农田水利设施工程、土地平整工程、灌溉与排水工程、及其他配套工程。</t>
  </si>
  <si>
    <t>正在开展清点青苗工作，并对清点完地块进行清杂平整等。</t>
  </si>
  <si>
    <t>1.10月份雨水过多，为施工进度带来较大影响。
2.坡心镇田曲坡旱地改造水田项目新增地块槟榔苗较多，清点青苗预计将花费较多时间。
3.部分村民对政策不熟悉，误以为该项目同新吴溪治理工程（坎头河段一、二期）项目有占地补偿。</t>
  </si>
  <si>
    <t>建议县土地整理中心加快项目建设工作，争取早日完工。</t>
  </si>
  <si>
    <t>智慧执法信息系统项目</t>
  </si>
  <si>
    <t>县综合执法局</t>
  </si>
  <si>
    <t>陈鹏程</t>
  </si>
  <si>
    <t>建设执法调度指挥平台、前段检测系统、应用支撑数据平台、执法应用管理平台等。</t>
  </si>
  <si>
    <t>1.已完成初步设计及概算，已于8月3号向县审批局提交申请评审初概材料，目前尚未完成初概评审。
2.该项目软件部分由省住建厅统一建设，市县负责基础配套设施建设，省住建厅负责的软件开发设计已于9月30日完成招投标工作，</t>
  </si>
  <si>
    <t>目前该项目资金尚未明确。</t>
  </si>
  <si>
    <t>1.建议县综合执法局和县财政局多措并举，提前筹措资金。
2.建议县执法局积极与软件中标单位联系，尽快完成初概评审。
3.待初概完成评审后继续编制预算。</t>
  </si>
  <si>
    <t>南吕镇小城镇建设项目（一期）</t>
  </si>
  <si>
    <t>新建4条市政道路改造，总长3102米，建设内容包括道路工程、雨水工程、污水工程、照明工程、电力工程、电信工程、及绿化工程等。</t>
  </si>
  <si>
    <t>新开工/县重点项目/第十四批集中开工项目</t>
  </si>
  <si>
    <t>1.工程规划许可证已于7月2日完成办理。
2.县水务中心已于8月10日取得施工许可证，8月23日已进场施工。</t>
  </si>
  <si>
    <t>该项目未如期开工，且存在资金缺口1870万元，恐无法完成年度计划投资。</t>
  </si>
  <si>
    <t>1.建议县水务事务中心加快新南路段污水市政管网建设，以满足南吕镇第二幼儿园开园后的排污需求。
2.建议县水务事务中心加大施工力度，尽快推进项目建设。
3.建议县水务事务中心和县财政局多措并举，提前筹措资金。</t>
  </si>
  <si>
    <t>中坤农场（黄岭农场场部）饮水工程</t>
  </si>
  <si>
    <t>新建水厂1000吨/天。</t>
  </si>
  <si>
    <t>1.2月3日已完成施工招标，目前已完成用地补偿和地上附着物清点工作。
2.厂区3亩用地（林地）调规手续已于8月24日完成。
3.县水务事务中心已于9月15日递交办理环境影响评估材料至县审批局。
4.9月9日十五届县政府第111次常务会议研究同意收回海垦控股集团有限公司3亩国有农用地，县资规局已发函告知海胶中坤公司（国有土地使用者）县政府收回土地决定，海胶中坤公司将事项按程序上报。</t>
  </si>
  <si>
    <t>该项目在设计、征地、用地调规等前期手续上花费了较多时间，以致未能如期开工。</t>
  </si>
  <si>
    <t>1.建议县审批局尽快完成环评手续批复。
2.县资规局和县水务事务中心积极协调，主动对接海胶公司，尽快完成土地收回手续。</t>
  </si>
  <si>
    <t>西昌溪更丰村段河流整治工程</t>
  </si>
  <si>
    <t>治理河长2.9公里,行政面积为10340亩，受益人口全部为农村人口。</t>
  </si>
  <si>
    <t>该项目形象进度约85%。</t>
  </si>
  <si>
    <t>该项目存在资金缺口50万元。</t>
  </si>
  <si>
    <t>1.建议县水务事务中心、县财政局提前谋划资金筹措，确保后续施工不被资金影响。
2.建议县水务事务中心督促施工单位加强施工力量，确保工程如期完成。</t>
  </si>
  <si>
    <t>良坡水库补水项目</t>
  </si>
  <si>
    <t>拟从预留分水闸位置引一条长约280米的DN1500引水管从良坡水厂一期与二、三期的之间至水库库区旁，采用顶管施工，同时将顶管施工的工作井后期改为2#阀门井，顶管施工的接收井改为的1#闸门井，同时设重力引水管将水引至水库，采用沉管施工。</t>
  </si>
  <si>
    <t>9月30日发布招标公告，10月30日完成施工招标工作，计划11月中旬开工。</t>
  </si>
  <si>
    <t>建议县水务中心提前做好项目倒排工期工作，以便项目完成施工招标后尽快开工建设。</t>
  </si>
  <si>
    <t>县城污水收集管网提升工程</t>
  </si>
  <si>
    <t>新建污水管网及提升工程。</t>
  </si>
  <si>
    <t>该项目资金尚未明确，前期工作尚未开展。</t>
  </si>
  <si>
    <t>建议县水务中心加快项目前期工作，以便向县财政局申请资金。</t>
  </si>
  <si>
    <t>3.资金充裕下可实施项目（2个）</t>
  </si>
  <si>
    <t>垃圾转运站升级改造项目（二期）</t>
  </si>
  <si>
    <t>县市政中心</t>
  </si>
  <si>
    <t>升级改造黄岭、坡心、西昌垃圾转运站及配套设施。</t>
  </si>
  <si>
    <t>已完成实施方案评审。</t>
  </si>
  <si>
    <t>该项目准备启动初步设计和概算，前期工作进展缓慢，以致未能如期开工。</t>
  </si>
  <si>
    <t>建议县市政中心加快项目前期工作，以便向县财政局申请资金。</t>
  </si>
  <si>
    <t>存量住房装修项目</t>
  </si>
  <si>
    <t>县房产中心</t>
  </si>
  <si>
    <t>东风小区2栋，212套住房装修。</t>
  </si>
  <si>
    <t>完成初概批复，正在进行预算的编制，计划11月底进行施工招标。</t>
  </si>
  <si>
    <t>该项目初步设计和概算等前期工作进展缓慢，目前仅做到预算编制，以致未能如期开工。</t>
  </si>
  <si>
    <t>建议县房产中心加快项目前期工作，以便向县财政局申请资金。</t>
  </si>
  <si>
    <t>社会投资项目（22个）</t>
  </si>
  <si>
    <t>（一）续建项目（10个）</t>
  </si>
  <si>
    <t>太极海南医疗养生产业基地（一期）</t>
  </si>
  <si>
    <t>海南太极医疗养生有限公司</t>
  </si>
  <si>
    <t>项目拟占地495亩，建筑面积25万平方米，拟建设健康管理及养生体验中心、太极爱心中医院及康复医院、健康养生论坛酒店、太极世界理疗城、个人健康数据中心、远程诊疗中心、康复公寓等。</t>
  </si>
  <si>
    <t>续建/省重点项目/第三批集中开工项目</t>
  </si>
  <si>
    <t>该项目总体形象进度约40%。
1.目前临街6栋铺面主体及砌体工程完成，正在对楼外墙装饰。
2.7～51号楼2021年3月26日已完成招标工作，目前已完成清表，开始进行场地开挖。
3.迁坟经费县资规局已拨出（2.2万元）</t>
  </si>
  <si>
    <t>该项目用地上存在的祖坟尚未完成搬迁，为加快搬迁，太极愿资助费用并已拨付至村民账户，目前正待村民确定迁坟日期。</t>
  </si>
  <si>
    <t>1.建议县资规局加快解决项目用地内祖坟搬迁问题。
2.建议县水务部门待项目初具规模后，立即启动加乐潭片区污水处理厂建设。</t>
  </si>
  <si>
    <t>海南南药制药项目（一期）</t>
  </si>
  <si>
    <t>海南太极海洋药业有限公司</t>
  </si>
  <si>
    <t>项目占地166.9亩，建设总建筑面积8万平方米的南药、保健品生产基地及相关配套设施。其中制剂车间3.8万平方米、提取车间1.1万平方米、前处理车间1.3万平方米和南药研究中心0.85万平方米。</t>
  </si>
  <si>
    <t>该项目总体形象进度约70%。
1.制剂车间主体已完工，部分设备已采购定制。
2.前处理及提取车间和办公楼地桩基础全部完成，正在开展地梁施工。
3.工程规划已于9月15日完成办理，太极公司10月28日已完成施工许可证办理。</t>
  </si>
  <si>
    <t>水、气、电配套设施建设进展缓慢。</t>
  </si>
  <si>
    <t>该项目计划11月底完成项目及相邻区域场平绿化及管网施工，11月底完成主体及外装饰施工，12月前完成设备安装，12月进行竣工验收及调试生产。</t>
  </si>
  <si>
    <t>屯昌县医疗废物协同处置项目</t>
  </si>
  <si>
    <t>光大环保能源（屯昌）有限公司</t>
  </si>
  <si>
    <t>主体工程（预处理车间及冷库）、配套公用工程（停车场、污水暂存池及绿化）、生活服务设施等，厂区占地面积3386.74平方米。</t>
  </si>
  <si>
    <t>续建/县重点项目/第十批集中开工项目</t>
  </si>
  <si>
    <t>该项目总体形象进度约90%。已完成项目备案、环评编制等项目前期工作，正在办理工程规划许可证。县资规局于10月25日向各单位征求该项目调规意见，待调规结束后进行施工许可证的办理工作。</t>
  </si>
  <si>
    <t>1.项目总用地面积约14亩，其中3.9亩用地存在用地调规问题。
2.该项目总累计投资额进度（57.1%）远落后于形象进度。</t>
  </si>
  <si>
    <t>1.建议县资规局加快解决项目3.9亩用地调规问题。
2.建议县市政中心督促和指导企业做好该项目的固定资产投资额填报工作，加快办理施工许可证等前期手续确保固投总额与形象进度一致。</t>
  </si>
  <si>
    <t>天然气管网供气工程</t>
  </si>
  <si>
    <t>屯昌中油国泰燃气有限公司</t>
  </si>
  <si>
    <t>县住建局</t>
  </si>
  <si>
    <r>
      <rPr>
        <sz val="10"/>
        <rFont val="宋体"/>
        <charset val="134"/>
      </rPr>
      <t>1、建设县城区18公里管网铺设，加气规模：日最大加气量为2×10</t>
    </r>
    <r>
      <rPr>
        <vertAlign val="superscript"/>
        <sz val="10"/>
        <rFont val="宋体"/>
        <charset val="134"/>
      </rPr>
      <t>4</t>
    </r>
    <r>
      <rPr>
        <sz val="10"/>
        <rFont val="宋体"/>
        <charset val="134"/>
      </rPr>
      <t>立方米/天，加油规模：年销售汽油600吨，柴油300吨；
2、建设产城融合示范区供气站一座，占地20亩。</t>
    </r>
  </si>
  <si>
    <t>该项目总体形象进度约65.2%。
1.天然气管网建设总长46公里。
2.大同加气站项目不动产权证已于6月份完成办理。正在准备办理用地规划许可证，屯城镇政府于8月11日已完成用地清表工作。</t>
  </si>
  <si>
    <t>1.该项目总累计投资额进度（42%）远落后于形象进度。
2.大同加气站项目用地未完成三通一平工作，且地下有通信光缆。</t>
  </si>
  <si>
    <t>1.建议县住建局督促施工方加大施工力量，确保项目如期完成，并联系县统计局指导中油国泰公司制好形象进度书，确保固投总额与形象进度一致。
2.建议县住建局牵头，县发改委和县资规局配合，协调解决通信光缆迁移问题，加快大同加气站项目用地三通一平工作，以便企业开展后续工作。</t>
  </si>
  <si>
    <t>商会大厦</t>
  </si>
  <si>
    <t>屯昌润昌综合大厦投资有限公司</t>
  </si>
  <si>
    <t>占地15.7亩，建设商住楼1栋，地上17层，地下1层。总建筑面积34304.7平方米，其中地下车库面积：7870.52平方米。</t>
  </si>
  <si>
    <t>续建/一般项目/第五批集中开工项目</t>
  </si>
  <si>
    <t>该项目形象进度45%，主楼部分的地下室工程已完工,正在建设地上五层楼主体工程。广场部分地下室已完成。</t>
  </si>
  <si>
    <t>该公司贷款未下达，无法支付相应工程款，以致土地款无法随工程款纳统。</t>
  </si>
  <si>
    <t>建议县房产中心督促和指导屯昌润昌综合大厦投资有限公司做好商会大厦项目的固定资产投资额填报工作。</t>
  </si>
  <si>
    <t>林溪缘</t>
  </si>
  <si>
    <t>海南豫隆置业有限公司</t>
  </si>
  <si>
    <t>建设华伟府、华凤府、华宇府、华城府，用地254亩，建筑面积：303915.95平方米，建设主要内容：公寓、洋房、会所、公共商业、户外活动区、地下车库、景观绿化等。</t>
  </si>
  <si>
    <t>办公楼（含营销中心）、幼儿园、A#、B#、C#、D#、E#楼、地下室主体结构已完成；办公楼、幼儿园、A#楼主体建筑及安装工程完成, 内部精装修工程完成约98%；B#楼主体建筑及安装工程完成量约98%,内部精装修工程完成约85%；C#楼主体建筑及安装工程完成量约96%,内部精装修工程完成约55%；D#楼主体建筑及安装工程完成量约94%；E#楼主体建筑及安装工程完成量约96%, E#内部精装修工程完成约25%;地下室主体建筑及安装工程完成量约68%；办公楼（含营销中心）内部精装修工程完成量约99%。室外雨污水管工程完成量约38%。</t>
  </si>
  <si>
    <t>无。</t>
  </si>
  <si>
    <t>建议县房产中心督促施工方加大施工力量，确保项目如期完成，并联系县统计局指导豫隆公司制好形象进度书，确保固投总额与形象进度一致。</t>
  </si>
  <si>
    <t>竹悦山水（四期）</t>
  </si>
  <si>
    <t>海南弘邦房地产投资有限公司</t>
  </si>
  <si>
    <t>建设住宅楼25000平方米，地下室17800平方米及基础配套设施。</t>
  </si>
  <si>
    <t>该项目总体形象进度约为40%，目前一号楼已完成基础，正在建设地上五层楼主体工程；二号楼已完成基础工程和地下室主体施工，正在建设地上两层楼主体工程。</t>
  </si>
  <si>
    <t>项目进度缓慢，恐无法完成年度计划投资。</t>
  </si>
  <si>
    <t>建议县房产中心督促施工方加大施工力量，确保项目如期完成，并联系县统计局指导弘邦公司制好形象进度书，确保固投总额与形象进度一致。</t>
  </si>
  <si>
    <t>梦幻香山文化园（二期）</t>
  </si>
  <si>
    <t>海南梦幻香山实业投资有限公司</t>
  </si>
  <si>
    <t>县旅文局</t>
  </si>
  <si>
    <t>建设芳香产品健康生活体验馆、婚庆殿堂，梦幻香舍，芳香康养服务中心的基础设施及园区配套水、电、路、网、园林绿化。</t>
  </si>
  <si>
    <t>该项目总体形象进度约为20%，目前一期已经建设完成，准备启动二期项目建设，目前正在办理前期手续中。</t>
  </si>
  <si>
    <t>1.2019-S-2（12.71亩）地块还有4座坟墓未搬迁（坟主反馈尚未落实迁坟补偿手续）；通往出让土地红线外道路配套问题未解决（现有路基又于今年清明节期间新增2座新坟）。
2.2019-S-3（60.6亩）地块内及通往地块道路边均有带电线电杆（有电通过）未清理。
3.2019-S-1（2.02亩）在地块边外2米处有2座坟墓未搬迁（坟墓四周为待建房屋、景区广场及景区主道路）；此坟墓虽不在建设用地范围内，但在几个重要景观之间，业主可出两个坟墓的搬迁费用。
4.2020-S-1（1.74亩）、2020-S-2（5.86亩）地上附着物（房屋）尚未落实拍卖房屋产权证等合法手续问题。
5.公司项目五宗地配套用水问题尚未得到解决。</t>
  </si>
  <si>
    <t>1.建议县旅文局、县资规局、屯城镇协同处理好坟墓迁移相关工作。
2.建议县旅文局协调自来水公司解决用水问题。
3.建议县旅文局和屯昌供电局协调解决电线杆问题。</t>
  </si>
  <si>
    <t>天之虹饲料加工厂</t>
  </si>
  <si>
    <t>海南天之虹生物科技有限公司</t>
  </si>
  <si>
    <t>占地51.53亩，依托屯昌丰富的养殖资源，建设集饲料生产、包装、销售为一体的加工厂，年产无抗畜禽饲料36万吨。</t>
  </si>
  <si>
    <t>1.该项目整体形象进度达85%，预计12月份试产。
2.该项目南侧道路项目，县国投公司已于7月30日进场清表施工。</t>
  </si>
  <si>
    <t>1.建议县农业农村局督促加大施工力量，确保项目如期完成。
2.建议县国投公司加快饲料厂南侧道路的修建，为企业12月份投产创造有利条件。</t>
  </si>
  <si>
    <t>海南雪茄研究所屯昌试验基地项目</t>
  </si>
  <si>
    <t>海南省烟草公司琼海公司</t>
  </si>
  <si>
    <t>建设科研实验楼、原烟周转及分级醇化库、配套设施用房等，总建筑面面积7765.18平方米。</t>
  </si>
  <si>
    <t>该项目已完工，正在进行竣工验收工作。</t>
  </si>
  <si>
    <t>建议县项目管理中心指导项目业主尽快完成项目竣工结算，以三方确认的结算审定书为凭证将尾款先行录入固投系统，形成有效投资额，以充分体现“抓项目，促固投”的工作成效。</t>
  </si>
  <si>
    <t>（二）新开工项目（12个）</t>
  </si>
  <si>
    <t>1.已落地或确定实施项目（6个）</t>
  </si>
  <si>
    <t>长进绿色建筑产业建设项目</t>
  </si>
  <si>
    <t>佛山市长盛建筑科技有限公司</t>
  </si>
  <si>
    <t>建设开展新型铝合金模板、智能爬架、整体卫浴、防火门窗、研发培训基地等业务</t>
  </si>
  <si>
    <t>该项目于2021年1月7日摘牌取得24.76亩的地块一。
县招商中心已与企业就投资协议达成一致意向，企业计划近期组织团队来屯明确协议具体细节。</t>
  </si>
  <si>
    <t>企业对投资协议有异议，其公司内部研讨以及与我县多次磋商中花费了大量时间，以致截至目前都未开展任何前期工作。</t>
  </si>
  <si>
    <t>县发改委再次约谈企业，明确其真实意图，做好措施应对，避免土地闲置。</t>
  </si>
  <si>
    <t>海南崂滨精酿啤酒厂</t>
  </si>
  <si>
    <t>海南涝滨精酿啤酒有限公司</t>
  </si>
  <si>
    <t>项目总用地面积6262.35平方米，总建筑面积6805.04平方米。拟建一栋生产厂房高3层，及局部一层地下室高4.5米，拟采用框架结构。</t>
  </si>
  <si>
    <t>新开工/县重点项目/第十批集中开工项目</t>
  </si>
  <si>
    <t>1.该项目业主已于9月11日进场平整。正在进行基础开挖建设。
2.项目已于9月27日完成施工许可办理。</t>
  </si>
  <si>
    <t>1.海南涝滨精酿啤酒有限公司已于9月8日开始海南崂滨精酿啤酒厂项目的场地平整和围墙修建工作，但部队方面认为啤酒厂项目用地占用了其部分道路用地。经协调，项目施工单位已进场正常施工。
2.项目消防审核报告里锅炉专篇因海南本地没有锅炉专业方面专家，以致赴省外招聘专家。</t>
  </si>
  <si>
    <t>1.建议县发改委督促企业加大施工力量。
2.建议县发改委和县资规局协同县军民融合办协调解决部队用地争议问题。</t>
  </si>
  <si>
    <t>保障性安居型商品房</t>
  </si>
  <si>
    <t>待招标</t>
  </si>
  <si>
    <t>拟建设96857平方米，建筑层数为15层，框架结构基层教师和医务人员保障性住房。</t>
  </si>
  <si>
    <t>该项目用地出让方案已于10月21日专题会议审议通过。</t>
  </si>
  <si>
    <t>该项目在设计、可研、用地等方面的前期工作花费了较多时间，以致目前仍未开工。</t>
  </si>
  <si>
    <t>建议县房产中心应提前筹备该地块前期建设工作，待竞得人取得土地使用权后，能够尽快入场施工建设。</t>
  </si>
  <si>
    <t>德盛·南岛康城项目2#楼、12#楼工程楼</t>
  </si>
  <si>
    <t>海南屯昌九元房地产有限公司</t>
  </si>
  <si>
    <t>总建筑面积29550.28平方米：其中2#楼计容建筑面积10528.56平方米，不计容面积593.38平方米；12#楼计容建筑面积17895.06平方米，不计容面积533.28平方米。</t>
  </si>
  <si>
    <t>该项目总体形象进度达20%。2号楼四层板A.B单元模板制作钢筋绑扎浇筑完成；12号楼场地平整，正在进行打桩工作。</t>
  </si>
  <si>
    <t>建议加大施工力量，确保项目如期完成。</t>
  </si>
  <si>
    <t>中央绿园C区3#、5#楼</t>
  </si>
  <si>
    <t>海南鑫河华置业有限公司</t>
  </si>
  <si>
    <t>中央绿园C区3#、5#楼，建筑层数为8层，总建筑面积23185.42平方米，结构形式为框架剪力墙。</t>
  </si>
  <si>
    <t>该项目总体形象进度达12%，目前已完成打桩工作。</t>
  </si>
  <si>
    <t>该项目业主所属集团计划先行完成去年剩余楼盘项目收尾工作，于今年年底再开展该项目后续建设。</t>
  </si>
  <si>
    <t>建议县房产中心督促海南鑫河华置业有限公司做好项目的倒排工期计划，确保完成3000万计划投资。</t>
  </si>
  <si>
    <t>天之虹肉食品系列加工项目</t>
  </si>
  <si>
    <t>屯昌天之虹生态农牧有限公司</t>
  </si>
  <si>
    <t>占地76亩，建设年屠宰分割30万头无公害生猪加工，以及食品加工车间、研发中心、检测中心、配送中心为一体的肉制品加工厂。</t>
  </si>
  <si>
    <t>11月23日土地已摘牌，已办理完成不动产证，企业正在做环评。</t>
  </si>
  <si>
    <t>该项目需先完成环评手续办理，才可进行施工许可证办理，目前停滞于环评手续办理阶段，未能如期开工。</t>
  </si>
  <si>
    <t>建议县农业农村局做好项目服务，协助企业加快各项前期手续的办理。</t>
  </si>
  <si>
    <t>2.招商对接或计划实施项目（6个）</t>
  </si>
  <si>
    <t>花生进口加工贸易项目</t>
  </si>
  <si>
    <t>闪甸信息科技（上海）有限公司</t>
  </si>
  <si>
    <t>从国外进口花生后，日均加工花生果1200吨，日均压榨花生油150吨。</t>
  </si>
  <si>
    <t>目前县招商引资工作领导小组项目推进会会议要求同意项目准入申请,县投委会已审定该项目准入。</t>
  </si>
  <si>
    <t>该项目企业对对赌协议和优惠政策有异议，未参与2021-G-2号国有建设用地竞拍。</t>
  </si>
  <si>
    <t>建议县招商中心约谈企业，明确其真实意图，做好措施应对。</t>
  </si>
  <si>
    <t>中建南吕职工住房建设工程</t>
  </si>
  <si>
    <t>海南农垦中坤农场有限公司</t>
  </si>
  <si>
    <t>两栋（电梯楼）6层共42套，建筑面积约4500平方米。</t>
  </si>
  <si>
    <t>因项目用地发生变更，需新制作方案，目前变更后的方案已获得海垦控股集团的批准。正在进行施工图设计。</t>
  </si>
  <si>
    <t>该项目原定4.4亩的项目用地因职工反对，已变更为7.9亩且放至海垦·木色湖畔中进行建设，期间的协调、方案的重新设计等工作花费了大量时间。</t>
  </si>
  <si>
    <t>建议县房产中心指导海南农垦中建公司加快前期手续的办理，确保项目尽快开工，保质量前提下完成今年投资计划。</t>
  </si>
  <si>
    <t>海垦·木色湖畔</t>
  </si>
  <si>
    <t>屯昌中建投资有限公司</t>
  </si>
  <si>
    <t>占地月398亩，商业建筑面积约25000平方米，酒店建筑面积约28000平方米，住宅建筑面积约300000平方米，酒店公寓约8000平方米。</t>
  </si>
  <si>
    <t>该项目一期工程建设公开招标已完成，正在办理施工许可证等手续。项目用地入户调查工作已经初步完成，已编制拆迁安置及青苗补偿方案初稿正在进行入户宣传和征求意见，同时委托评估公司正在开展社会稳定风险评估。</t>
  </si>
  <si>
    <t>一期项目用地已经开始场平工作，但其中22.3亩（30户居民）因拆迁问题影响施工进度</t>
  </si>
  <si>
    <t>1.建议县房产中心、办证中心等有关部门做好服务，协调中坤农场公司处理好项目存在问题，确保项目如期开工。
2.建议县资规局协调解决海垦木色湖畔项目用地调规问题。</t>
  </si>
  <si>
    <t>海南金土牧业有限公司5万头黑猪种苗基地项目</t>
  </si>
  <si>
    <t>海南金土牧业有限公司</t>
  </si>
  <si>
    <t>建设5000头母猪规模养殖场，分两期建设。第一期建设2500头母猪规模养殖场，年出栏5万头仔猪。</t>
  </si>
  <si>
    <t>该项目选址后线范围内有林地，涉及调规问题。</t>
  </si>
  <si>
    <t>该项目选址范围150亩的林地涉及调规，而我县林地指标紧张，难以满足其要求，故该项目目前处于停滞状态，未能如期开工。</t>
  </si>
  <si>
    <t>建议农业农村局牵头，县资规局和县生态环境局配合，解决该项目用地调规问题。</t>
  </si>
  <si>
    <t>10万头黑猪种猪场一期项目</t>
  </si>
  <si>
    <t>屯昌天之虹生态农牧公司</t>
  </si>
  <si>
    <t>全封闭、高标准高层网床猪舍5万平方米，5千头母猪所需的母猪定位栏、产床、保温室、自动喂料线等配套设施</t>
  </si>
  <si>
    <t>目前正在进行选址工作当中。</t>
  </si>
  <si>
    <t>自2020年3月至今，仍在进行选址工作，主要原因是所选的多处地址不符合环保要求，以致未按计划开工。</t>
  </si>
  <si>
    <t>建议县农业农村局牵头，组织联系县环境局、县资规局和各镇等部门尽快落实选址工作。</t>
  </si>
  <si>
    <t>博雅单采血浆有限公司建设项目</t>
  </si>
  <si>
    <t>博雅生物制药集团股份有限公司</t>
  </si>
  <si>
    <t>主要产品为健康人原料血浆，作为生产血液制品的原料。</t>
  </si>
  <si>
    <t>1.该项目业主7月12日已完成项目用地竞拍的相关工作。
2.企业8月31日已完成不动产证办理，正协调资规局完成清表工作，同时进行项目设计工作。</t>
  </si>
  <si>
    <t>该项目土地出让工作花费了较多时间，目前正在进行施工图设计，预计12月初可进场施工。</t>
  </si>
  <si>
    <t>建议县卫健委做好企业服务，帮助企业尽快开展建设。</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</si>
</sst>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quot;年&quot;m&quot;月&quot;;@"/>
    <numFmt numFmtId="177" formatCode="0.0%"/>
    <numFmt numFmtId="178" formatCode="0;[Red]0"/>
    <numFmt numFmtId="179" formatCode="0_ "/>
  </numFmts>
  <fonts count="39">
    <font>
      <sz val="12"/>
      <color theme="1"/>
      <name val="宋体"/>
      <charset val="134"/>
      <scheme val="minor"/>
    </font>
    <font>
      <sz val="11"/>
      <name val="宋体"/>
      <charset val="134"/>
    </font>
    <font>
      <sz val="12"/>
      <name val="宋体"/>
      <charset val="134"/>
      <scheme val="minor"/>
    </font>
    <font>
      <sz val="11"/>
      <name val="宋体"/>
      <charset val="134"/>
      <scheme val="minor"/>
    </font>
    <font>
      <sz val="10"/>
      <name val="宋体"/>
      <charset val="134"/>
    </font>
    <font>
      <b/>
      <sz val="11"/>
      <name val="宋体"/>
      <charset val="134"/>
    </font>
    <font>
      <sz val="24"/>
      <name val="方正小标宋_GBK"/>
      <charset val="134"/>
    </font>
    <font>
      <b/>
      <sz val="11"/>
      <name val="宋体"/>
      <charset val="134"/>
      <scheme val="minor"/>
    </font>
    <font>
      <b/>
      <sz val="10"/>
      <name val="宋体"/>
      <charset val="134"/>
    </font>
    <font>
      <sz val="9"/>
      <name val="宋体"/>
      <charset val="134"/>
    </font>
    <font>
      <sz val="10"/>
      <name val="宋体"/>
      <charset val="134"/>
      <scheme val="minor"/>
    </font>
    <font>
      <b/>
      <sz val="9"/>
      <name val="宋体"/>
      <charset val="134"/>
    </font>
    <font>
      <b/>
      <sz val="14"/>
      <name val="方正小标宋_GBK"/>
      <charset val="134"/>
    </font>
    <font>
      <b/>
      <sz val="10"/>
      <name val="方正小标宋_GBK"/>
      <charset val="134"/>
    </font>
    <font>
      <sz val="10"/>
      <color theme="1"/>
      <name val="宋体"/>
      <charset val="134"/>
    </font>
    <font>
      <sz val="11"/>
      <color theme="1"/>
      <name val="宋体"/>
      <charset val="134"/>
    </font>
    <font>
      <sz val="11"/>
      <color theme="1"/>
      <name val="宋体"/>
      <charset val="0"/>
      <scheme val="minor"/>
    </font>
    <font>
      <b/>
      <sz val="15"/>
      <color theme="3"/>
      <name val="宋体"/>
      <charset val="134"/>
      <scheme val="minor"/>
    </font>
    <font>
      <sz val="12"/>
      <color rgb="FF000000"/>
      <name val="宋体"/>
      <charset val="134"/>
    </font>
    <font>
      <sz val="11"/>
      <color theme="0"/>
      <name val="宋体"/>
      <charset val="0"/>
      <scheme val="minor"/>
    </font>
    <font>
      <u/>
      <sz val="11"/>
      <color rgb="FF800080"/>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sz val="12"/>
      <name val="宋体"/>
      <charset val="134"/>
    </font>
    <font>
      <b/>
      <sz val="18"/>
      <color theme="3"/>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仿宋_GB2312"/>
      <charset val="134"/>
    </font>
    <font>
      <vertAlign val="superscript"/>
      <sz val="10"/>
      <name val="宋体"/>
      <charset val="134"/>
    </font>
  </fonts>
  <fills count="33">
    <fill>
      <patternFill patternType="none"/>
    </fill>
    <fill>
      <patternFill patternType="gray125"/>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10" borderId="0" applyNumberFormat="0" applyBorder="0" applyAlignment="0" applyProtection="0">
      <alignment vertical="center"/>
    </xf>
    <xf numFmtId="0" fontId="22" fillId="11"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3" fillId="12"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5" applyNumberFormat="0" applyFont="0" applyAlignment="0" applyProtection="0">
      <alignment vertical="center"/>
    </xf>
    <xf numFmtId="0" fontId="19" fillId="17"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13" applyNumberFormat="0" applyFill="0" applyAlignment="0" applyProtection="0">
      <alignment vertical="center"/>
    </xf>
    <xf numFmtId="0" fontId="29" fillId="0" borderId="13" applyNumberFormat="0" applyFill="0" applyAlignment="0" applyProtection="0">
      <alignment vertical="center"/>
    </xf>
    <xf numFmtId="0" fontId="19" fillId="19" borderId="0" applyNumberFormat="0" applyBorder="0" applyAlignment="0" applyProtection="0">
      <alignment vertical="center"/>
    </xf>
    <xf numFmtId="0" fontId="27" fillId="0" borderId="16" applyNumberFormat="0" applyFill="0" applyAlignment="0" applyProtection="0">
      <alignment vertical="center"/>
    </xf>
    <xf numFmtId="0" fontId="19" fillId="16" borderId="0" applyNumberFormat="0" applyBorder="0" applyAlignment="0" applyProtection="0">
      <alignment vertical="center"/>
    </xf>
    <xf numFmtId="0" fontId="30" fillId="20" borderId="17" applyNumberFormat="0" applyAlignment="0" applyProtection="0">
      <alignment vertical="center"/>
    </xf>
    <xf numFmtId="0" fontId="31" fillId="20" borderId="14" applyNumberFormat="0" applyAlignment="0" applyProtection="0">
      <alignment vertical="center"/>
    </xf>
    <xf numFmtId="0" fontId="32" fillId="21" borderId="18" applyNumberFormat="0" applyAlignment="0" applyProtection="0">
      <alignment vertical="center"/>
    </xf>
    <xf numFmtId="0" fontId="16" fillId="2" borderId="0" applyNumberFormat="0" applyBorder="0" applyAlignment="0" applyProtection="0">
      <alignment vertical="center"/>
    </xf>
    <xf numFmtId="0" fontId="19" fillId="22" borderId="0" applyNumberFormat="0" applyBorder="0" applyAlignment="0" applyProtection="0">
      <alignment vertical="center"/>
    </xf>
    <xf numFmtId="0" fontId="33" fillId="0" borderId="19" applyNumberFormat="0" applyFill="0" applyAlignment="0" applyProtection="0">
      <alignment vertical="center"/>
    </xf>
    <xf numFmtId="0" fontId="34" fillId="0" borderId="20" applyNumberFormat="0" applyFill="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16" fillId="9"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13" borderId="0" applyNumberFormat="0" applyBorder="0" applyAlignment="0" applyProtection="0">
      <alignment vertical="center"/>
    </xf>
    <xf numFmtId="0" fontId="16" fillId="7"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9" fillId="28" borderId="0" applyNumberFormat="0" applyBorder="0" applyAlignment="0" applyProtection="0">
      <alignment vertical="center"/>
    </xf>
    <xf numFmtId="0" fontId="16" fillId="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6" fillId="3" borderId="0" applyNumberFormat="0" applyBorder="0" applyAlignment="0" applyProtection="0">
      <alignment vertical="center"/>
    </xf>
    <xf numFmtId="0" fontId="19" fillId="18" borderId="0" applyNumberFormat="0" applyBorder="0" applyAlignment="0" applyProtection="0">
      <alignment vertical="center"/>
    </xf>
    <xf numFmtId="0" fontId="18" fillId="0" borderId="0"/>
    <xf numFmtId="0" fontId="24" fillId="0" borderId="0"/>
  </cellStyleXfs>
  <cellXfs count="101">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7" fontId="1" fillId="0" borderId="0" xfId="0" applyNumberFormat="1" applyFont="1" applyFill="1" applyAlignment="1">
      <alignment vertical="center"/>
    </xf>
    <xf numFmtId="0" fontId="3" fillId="0" borderId="0" xfId="0" applyFont="1" applyFill="1">
      <alignment vertical="center"/>
    </xf>
    <xf numFmtId="0" fontId="5" fillId="0" borderId="0" xfId="0" applyFont="1" applyFill="1" applyAlignment="1">
      <alignment horizontal="left" vertical="center"/>
    </xf>
    <xf numFmtId="0" fontId="6"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4"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3" xfId="0" applyNumberFormat="1" applyFont="1" applyFill="1" applyBorder="1" applyAlignment="1">
      <alignment vertical="center"/>
    </xf>
    <xf numFmtId="0" fontId="8"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NumberFormat="1" applyFont="1" applyFill="1" applyBorder="1" applyAlignment="1">
      <alignment vertical="center"/>
    </xf>
    <xf numFmtId="0" fontId="5" fillId="0" borderId="9" xfId="0" applyNumberFormat="1" applyFont="1" applyFill="1" applyBorder="1" applyAlignment="1">
      <alignment vertical="center"/>
    </xf>
    <xf numFmtId="0" fontId="5" fillId="0" borderId="6" xfId="0" applyNumberFormat="1" applyFont="1" applyFill="1" applyBorder="1" applyAlignment="1">
      <alignment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4"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6" fontId="4" fillId="0" borderId="1" xfId="11"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57" fontId="4"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8"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50" applyFont="1" applyFill="1" applyBorder="1" applyAlignment="1">
      <alignment vertical="center" wrapText="1"/>
    </xf>
    <xf numFmtId="0" fontId="5" fillId="0" borderId="10" xfId="0" applyNumberFormat="1" applyFont="1" applyFill="1" applyBorder="1" applyAlignment="1">
      <alignment horizontal="lef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1" fillId="0"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50"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5" fillId="0" borderId="1" xfId="0" applyNumberFormat="1" applyFont="1" applyFill="1" applyBorder="1" applyAlignment="1">
      <alignment vertical="center"/>
    </xf>
    <xf numFmtId="0" fontId="1" fillId="0" borderId="8"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179" fontId="7" fillId="0" borderId="1" xfId="0" applyNumberFormat="1" applyFont="1" applyFill="1" applyBorder="1" applyAlignment="1">
      <alignment horizontal="center" vertical="center"/>
    </xf>
    <xf numFmtId="178" fontId="1" fillId="0" borderId="1" xfId="0" applyNumberFormat="1" applyFont="1" applyFill="1" applyBorder="1" applyAlignment="1" applyProtection="1">
      <alignment horizontal="center" vertical="center" wrapText="1"/>
    </xf>
    <xf numFmtId="179"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0" fontId="1" fillId="0" borderId="0" xfId="0" applyFont="1" applyFill="1" applyAlignment="1">
      <alignment horizontal="right" vertical="center" wrapText="1"/>
    </xf>
    <xf numFmtId="177" fontId="1" fillId="0" borderId="0" xfId="0" applyNumberFormat="1" applyFont="1" applyFill="1" applyBorder="1" applyAlignment="1">
      <alignment vertical="center"/>
    </xf>
    <xf numFmtId="0" fontId="5" fillId="0" borderId="2" xfId="0" applyFont="1" applyFill="1" applyBorder="1" applyAlignment="1">
      <alignment horizontal="center" vertical="center" wrapText="1"/>
    </xf>
    <xf numFmtId="177" fontId="1" fillId="0" borderId="0" xfId="0" applyNumberFormat="1" applyFont="1" applyFill="1" applyAlignment="1">
      <alignment horizontal="center" vertical="center"/>
    </xf>
    <xf numFmtId="0" fontId="5" fillId="0" borderId="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wrapText="1"/>
    </xf>
    <xf numFmtId="177" fontId="2" fillId="0" borderId="0" xfId="0" applyNumberFormat="1" applyFont="1" applyFill="1">
      <alignment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 fillId="0" borderId="8"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69" xfId="50"/>
    <cellStyle name="常规_Sheet1" xfId="51"/>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30424;\&#28504;&#23478;&#21033;\&#24494;&#20449;&#25991;&#20214;\WeChat%20Files\wxid_295xdjfq3at421\FileStorage\File\2021-08\&#38468;&#20214;&#65306;3.&#23663;&#26124;&#21439;2021&#24180;&#25237;&#36164;&#39033;&#30446;&#36827;&#23637;&#24635;&#20307;&#24773;&#20917;&#34920;&#65288;&#31532;2&#2639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体情况"/>
    </sheetNames>
    <sheetDataSet>
      <sheetData sheetId="0">
        <row r="6">
          <cell r="M6">
            <v>29556</v>
          </cell>
        </row>
        <row r="7">
          <cell r="M7">
            <v>20657</v>
          </cell>
        </row>
        <row r="8">
          <cell r="M8">
            <v>18237</v>
          </cell>
        </row>
        <row r="9">
          <cell r="M9">
            <v>612</v>
          </cell>
        </row>
        <row r="10">
          <cell r="M10">
            <v>365</v>
          </cell>
        </row>
        <row r="11">
          <cell r="M11">
            <v>3658</v>
          </cell>
        </row>
        <row r="12">
          <cell r="M12">
            <v>937</v>
          </cell>
        </row>
        <row r="13">
          <cell r="M13">
            <v>6</v>
          </cell>
        </row>
        <row r="14">
          <cell r="M14">
            <v>4</v>
          </cell>
        </row>
        <row r="15">
          <cell r="M15">
            <v>1346</v>
          </cell>
        </row>
        <row r="16">
          <cell r="M16">
            <v>2087</v>
          </cell>
        </row>
        <row r="17">
          <cell r="M17">
            <v>1206</v>
          </cell>
        </row>
        <row r="18">
          <cell r="M18">
            <v>0</v>
          </cell>
        </row>
        <row r="19">
          <cell r="M19">
            <v>0</v>
          </cell>
        </row>
        <row r="20">
          <cell r="M20">
            <v>521</v>
          </cell>
        </row>
        <row r="21">
          <cell r="M21">
            <v>0</v>
          </cell>
        </row>
        <row r="22">
          <cell r="M22">
            <v>0</v>
          </cell>
        </row>
        <row r="23">
          <cell r="M23">
            <v>0</v>
          </cell>
        </row>
        <row r="24">
          <cell r="M24">
            <v>7495</v>
          </cell>
        </row>
        <row r="25">
          <cell r="M25">
            <v>2420</v>
          </cell>
        </row>
        <row r="26">
          <cell r="M26">
            <v>2290</v>
          </cell>
        </row>
        <row r="27">
          <cell r="M27">
            <v>0</v>
          </cell>
        </row>
        <row r="28">
          <cell r="M28">
            <v>0</v>
          </cell>
        </row>
        <row r="29">
          <cell r="M29">
            <v>453</v>
          </cell>
        </row>
        <row r="30">
          <cell r="M30">
            <v>0</v>
          </cell>
        </row>
        <row r="31">
          <cell r="M31">
            <v>0</v>
          </cell>
        </row>
        <row r="32">
          <cell r="M32">
            <v>0</v>
          </cell>
        </row>
        <row r="33">
          <cell r="M33">
            <v>758</v>
          </cell>
        </row>
        <row r="34">
          <cell r="M34">
            <v>792</v>
          </cell>
        </row>
        <row r="35">
          <cell r="M35">
            <v>287</v>
          </cell>
        </row>
        <row r="36">
          <cell r="M36">
            <v>0</v>
          </cell>
        </row>
        <row r="37">
          <cell r="M37">
            <v>0</v>
          </cell>
        </row>
        <row r="38">
          <cell r="M38">
            <v>130</v>
          </cell>
        </row>
        <row r="39">
          <cell r="M39">
            <v>0</v>
          </cell>
        </row>
        <row r="40">
          <cell r="M40">
            <v>0</v>
          </cell>
        </row>
        <row r="41">
          <cell r="M41">
            <v>0</v>
          </cell>
        </row>
        <row r="42">
          <cell r="M42">
            <v>0</v>
          </cell>
        </row>
        <row r="43">
          <cell r="M43">
            <v>0</v>
          </cell>
        </row>
        <row r="44">
          <cell r="M44">
            <v>0</v>
          </cell>
        </row>
        <row r="45">
          <cell r="M45">
            <v>130</v>
          </cell>
        </row>
        <row r="46">
          <cell r="M46">
            <v>0</v>
          </cell>
        </row>
        <row r="47">
          <cell r="M47">
            <v>0</v>
          </cell>
        </row>
        <row r="48">
          <cell r="M48">
            <v>0</v>
          </cell>
        </row>
        <row r="49">
          <cell r="M49">
            <v>0</v>
          </cell>
        </row>
        <row r="50">
          <cell r="M50">
            <v>0</v>
          </cell>
        </row>
        <row r="51">
          <cell r="M51">
            <v>8899</v>
          </cell>
        </row>
        <row r="52">
          <cell r="M52">
            <v>7436</v>
          </cell>
        </row>
        <row r="53">
          <cell r="M53">
            <v>311</v>
          </cell>
        </row>
        <row r="54">
          <cell r="M54">
            <v>603</v>
          </cell>
        </row>
        <row r="55">
          <cell r="M55">
            <v>1546</v>
          </cell>
        </row>
        <row r="56">
          <cell r="M56">
            <v>210</v>
          </cell>
        </row>
        <row r="57">
          <cell r="M57">
            <v>0</v>
          </cell>
        </row>
        <row r="58">
          <cell r="M58">
            <v>2686</v>
          </cell>
        </row>
        <row r="59">
          <cell r="M59">
            <v>380</v>
          </cell>
        </row>
        <row r="60">
          <cell r="M60">
            <v>532</v>
          </cell>
        </row>
        <row r="61">
          <cell r="M61">
            <v>784</v>
          </cell>
        </row>
        <row r="62">
          <cell r="M62">
            <v>384</v>
          </cell>
        </row>
        <row r="63">
          <cell r="M63">
            <v>1463</v>
          </cell>
        </row>
        <row r="64">
          <cell r="M64">
            <v>1463</v>
          </cell>
        </row>
        <row r="65">
          <cell r="M65">
            <v>0</v>
          </cell>
        </row>
        <row r="66">
          <cell r="M66">
            <v>0</v>
          </cell>
        </row>
        <row r="67">
          <cell r="M67">
            <v>0</v>
          </cell>
        </row>
        <row r="68">
          <cell r="M68">
            <v>798</v>
          </cell>
        </row>
        <row r="69">
          <cell r="M69">
            <v>665</v>
          </cell>
        </row>
        <row r="70">
          <cell r="M70">
            <v>0</v>
          </cell>
        </row>
        <row r="71">
          <cell r="M71">
            <v>0</v>
          </cell>
        </row>
        <row r="72">
          <cell r="M72">
            <v>0</v>
          </cell>
        </row>
        <row r="73">
          <cell r="M73">
            <v>0</v>
          </cell>
        </row>
        <row r="74">
          <cell r="M74">
            <v>0</v>
          </cell>
        </row>
        <row r="75">
          <cell r="M75">
            <v>0</v>
          </cell>
        </row>
        <row r="76">
          <cell r="M76">
            <v>0</v>
          </cell>
        </row>
        <row r="77">
          <cell r="M77">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2"/>
  <sheetViews>
    <sheetView tabSelected="1" view="pageBreakPreview" zoomScale="70" zoomScaleNormal="80" zoomScaleSheetLayoutView="70" workbookViewId="0">
      <pane ySplit="5" topLeftCell="A42" activePane="bottomLeft" state="frozen"/>
      <selection/>
      <selection pane="bottomLeft" activeCell="R44" sqref="R44"/>
    </sheetView>
  </sheetViews>
  <sheetFormatPr defaultColWidth="9" defaultRowHeight="13.5"/>
  <cols>
    <col min="1" max="1" width="4.75833333333333" style="3" customWidth="1"/>
    <col min="2" max="2" width="10.875" style="3" customWidth="1"/>
    <col min="3" max="3" width="6.65" style="5" customWidth="1"/>
    <col min="4" max="4" width="7.43333333333333" style="5" customWidth="1"/>
    <col min="5" max="5" width="6.98333333333333" style="5" customWidth="1"/>
    <col min="6" max="6" width="22.625" style="6" customWidth="1"/>
    <col min="7" max="7" width="7.80833333333333" style="7" customWidth="1"/>
    <col min="8" max="8" width="9.35833333333333" style="8" customWidth="1"/>
    <col min="9" max="9" width="9.11666666666667" style="8" customWidth="1"/>
    <col min="10" max="10" width="9.1" style="2" customWidth="1"/>
    <col min="11" max="11" width="7.35" style="2" customWidth="1"/>
    <col min="12" max="12" width="7.76666666666667" style="2" customWidth="1"/>
    <col min="13" max="13" width="10" style="2" customWidth="1"/>
    <col min="14" max="14" width="8.025" style="2" customWidth="1"/>
    <col min="15" max="15" width="7.7" style="2" customWidth="1"/>
    <col min="16" max="16" width="9.64166666666667" style="2" customWidth="1"/>
    <col min="17" max="17" width="29.4583333333333" style="9" customWidth="1"/>
    <col min="18" max="18" width="27.5" style="9" customWidth="1"/>
    <col min="19" max="19" width="24.075" style="9" customWidth="1"/>
    <col min="20" max="20" width="6.95833333333333" style="8" customWidth="1"/>
    <col min="21" max="21" width="12.55" style="10" hidden="1" customWidth="1"/>
    <col min="22" max="22" width="9" style="2" hidden="1" customWidth="1"/>
    <col min="23" max="23" width="12.625" style="2"/>
    <col min="24" max="24" width="12.55" style="2"/>
    <col min="25" max="25" width="11.55" style="2"/>
    <col min="26" max="26" width="12.55" style="10"/>
    <col min="27" max="16345" width="9" style="2"/>
    <col min="16346" max="16384" width="9" style="11"/>
  </cols>
  <sheetData>
    <row r="1" ht="24" customHeight="1" spans="1:19">
      <c r="A1" s="12" t="s">
        <v>0</v>
      </c>
      <c r="S1" s="86"/>
    </row>
    <row r="2" s="1" customFormat="1" ht="41" customHeight="1" spans="1:21">
      <c r="A2" s="13" t="s">
        <v>1</v>
      </c>
      <c r="B2" s="13"/>
      <c r="C2" s="13"/>
      <c r="D2" s="13"/>
      <c r="E2" s="13"/>
      <c r="F2" s="13"/>
      <c r="G2" s="13"/>
      <c r="H2" s="13"/>
      <c r="I2" s="13"/>
      <c r="J2" s="13"/>
      <c r="K2" s="13"/>
      <c r="L2" s="13"/>
      <c r="M2" s="13"/>
      <c r="N2" s="13"/>
      <c r="O2" s="13"/>
      <c r="P2" s="13"/>
      <c r="Q2" s="13"/>
      <c r="R2" s="13"/>
      <c r="S2" s="13"/>
      <c r="T2" s="13"/>
      <c r="U2" s="87"/>
    </row>
    <row r="3" s="2" customFormat="1" ht="30" customHeight="1" spans="1:21">
      <c r="A3" s="14" t="s">
        <v>2</v>
      </c>
      <c r="B3" s="15" t="s">
        <v>3</v>
      </c>
      <c r="C3" s="16" t="s">
        <v>4</v>
      </c>
      <c r="D3" s="16" t="s">
        <v>5</v>
      </c>
      <c r="E3" s="16" t="s">
        <v>6</v>
      </c>
      <c r="F3" s="15" t="s">
        <v>7</v>
      </c>
      <c r="G3" s="14" t="s">
        <v>8</v>
      </c>
      <c r="H3" s="14" t="s">
        <v>9</v>
      </c>
      <c r="I3" s="14" t="s">
        <v>10</v>
      </c>
      <c r="J3" s="14" t="s">
        <v>11</v>
      </c>
      <c r="K3" s="69" t="s">
        <v>12</v>
      </c>
      <c r="L3" s="70" t="s">
        <v>13</v>
      </c>
      <c r="M3" s="70"/>
      <c r="N3" s="70"/>
      <c r="O3" s="70"/>
      <c r="P3" s="71" t="s">
        <v>14</v>
      </c>
      <c r="Q3" s="88" t="s">
        <v>15</v>
      </c>
      <c r="R3" s="88" t="s">
        <v>16</v>
      </c>
      <c r="S3" s="88" t="s">
        <v>17</v>
      </c>
      <c r="T3" s="88" t="s">
        <v>18</v>
      </c>
      <c r="U3" s="10"/>
    </row>
    <row r="4" s="3" customFormat="1" ht="25" customHeight="1" spans="1:21">
      <c r="A4" s="14"/>
      <c r="B4" s="15"/>
      <c r="C4" s="16"/>
      <c r="D4" s="16"/>
      <c r="E4" s="16"/>
      <c r="F4" s="15"/>
      <c r="G4" s="14"/>
      <c r="H4" s="14"/>
      <c r="I4" s="14"/>
      <c r="J4" s="14"/>
      <c r="K4" s="69"/>
      <c r="L4" s="69" t="s">
        <v>19</v>
      </c>
      <c r="M4" s="69" t="s">
        <v>20</v>
      </c>
      <c r="N4" s="69" t="s">
        <v>21</v>
      </c>
      <c r="O4" s="69" t="s">
        <v>22</v>
      </c>
      <c r="P4" s="72"/>
      <c r="Q4" s="25"/>
      <c r="R4" s="25"/>
      <c r="S4" s="25"/>
      <c r="T4" s="25"/>
      <c r="U4" s="89"/>
    </row>
    <row r="5" ht="22" customHeight="1" spans="1:22">
      <c r="A5" s="17" t="s">
        <v>23</v>
      </c>
      <c r="B5" s="17"/>
      <c r="C5" s="18"/>
      <c r="D5" s="18"/>
      <c r="E5" s="18"/>
      <c r="F5" s="19"/>
      <c r="G5" s="20"/>
      <c r="H5" s="14"/>
      <c r="I5" s="52"/>
      <c r="J5" s="73">
        <f t="shared" ref="J5:M5" si="0">J6+J50</f>
        <v>915540</v>
      </c>
      <c r="K5" s="73">
        <f t="shared" si="0"/>
        <v>129869</v>
      </c>
      <c r="L5" s="73">
        <f t="shared" si="0"/>
        <v>195242</v>
      </c>
      <c r="M5" s="73">
        <f t="shared" si="0"/>
        <v>72097</v>
      </c>
      <c r="N5" s="74">
        <f>M5/L5</f>
        <v>0.369269931674537</v>
      </c>
      <c r="O5" s="73">
        <f>O6+O50</f>
        <v>32282</v>
      </c>
      <c r="P5" s="73">
        <f>P6+P50</f>
        <v>89160</v>
      </c>
      <c r="Q5" s="90"/>
      <c r="R5" s="90"/>
      <c r="S5" s="90"/>
      <c r="T5" s="14"/>
      <c r="V5" s="2">
        <f>M5-[1]总体情况!M6</f>
        <v>42541</v>
      </c>
    </row>
    <row r="6" s="2" customFormat="1" ht="22" customHeight="1" spans="1:22">
      <c r="A6" s="21" t="s">
        <v>24</v>
      </c>
      <c r="B6" s="22"/>
      <c r="C6" s="22"/>
      <c r="D6" s="22"/>
      <c r="E6" s="22"/>
      <c r="F6" s="23"/>
      <c r="G6" s="24"/>
      <c r="H6" s="25"/>
      <c r="I6" s="52"/>
      <c r="J6" s="73">
        <f t="shared" ref="J6:M6" si="1">J7+J24</f>
        <v>199557</v>
      </c>
      <c r="K6" s="73">
        <f t="shared" si="1"/>
        <v>50766</v>
      </c>
      <c r="L6" s="73">
        <f t="shared" si="1"/>
        <v>95229</v>
      </c>
      <c r="M6" s="73">
        <f t="shared" si="1"/>
        <v>36502</v>
      </c>
      <c r="N6" s="74">
        <f t="shared" ref="N6:N37" si="2">M6/L6</f>
        <v>0.383307605876361</v>
      </c>
      <c r="O6" s="73">
        <f>O7+O24</f>
        <v>32282</v>
      </c>
      <c r="P6" s="73">
        <f>P7+P24</f>
        <v>89160</v>
      </c>
      <c r="Q6" s="91"/>
      <c r="R6" s="91"/>
      <c r="S6" s="92"/>
      <c r="T6" s="14"/>
      <c r="U6" s="10"/>
      <c r="V6" s="2">
        <f>M6-[1]总体情况!M7</f>
        <v>15845</v>
      </c>
    </row>
    <row r="7" s="2" customFormat="1" ht="22" customHeight="1" spans="1:22">
      <c r="A7" s="26" t="s">
        <v>25</v>
      </c>
      <c r="B7" s="27"/>
      <c r="C7" s="27"/>
      <c r="D7" s="27"/>
      <c r="E7" s="27"/>
      <c r="F7" s="28"/>
      <c r="G7" s="24"/>
      <c r="H7" s="25"/>
      <c r="I7" s="52"/>
      <c r="J7" s="73">
        <f t="shared" ref="J7:M7" si="3">SUM(J8:J23)</f>
        <v>104211</v>
      </c>
      <c r="K7" s="73">
        <f t="shared" si="3"/>
        <v>50766</v>
      </c>
      <c r="L7" s="73">
        <f t="shared" si="3"/>
        <v>51067</v>
      </c>
      <c r="M7" s="73">
        <f t="shared" si="3"/>
        <v>28522</v>
      </c>
      <c r="N7" s="74">
        <f t="shared" si="2"/>
        <v>0.558521158478078</v>
      </c>
      <c r="O7" s="73">
        <f>SUM(O8:O23)</f>
        <v>10760</v>
      </c>
      <c r="P7" s="73">
        <f>SUM(P8:P23)</f>
        <v>17015</v>
      </c>
      <c r="Q7" s="91"/>
      <c r="R7" s="91"/>
      <c r="S7" s="92"/>
      <c r="T7" s="14"/>
      <c r="U7" s="10"/>
      <c r="V7" s="2">
        <f>M7-[1]总体情况!M8</f>
        <v>10285</v>
      </c>
    </row>
    <row r="8" s="2" customFormat="1" ht="256" customHeight="1" spans="1:23">
      <c r="A8" s="29">
        <v>1</v>
      </c>
      <c r="B8" s="30" t="s">
        <v>26</v>
      </c>
      <c r="C8" s="31" t="s">
        <v>27</v>
      </c>
      <c r="D8" s="31" t="s">
        <v>28</v>
      </c>
      <c r="E8" s="32" t="s">
        <v>29</v>
      </c>
      <c r="F8" s="33" t="s">
        <v>30</v>
      </c>
      <c r="G8" s="34" t="s">
        <v>31</v>
      </c>
      <c r="H8" s="35">
        <v>43405</v>
      </c>
      <c r="I8" s="35">
        <v>44348</v>
      </c>
      <c r="J8" s="75">
        <v>14000</v>
      </c>
      <c r="K8" s="75">
        <v>9071</v>
      </c>
      <c r="L8" s="75">
        <v>5126</v>
      </c>
      <c r="M8" s="75">
        <v>1598</v>
      </c>
      <c r="N8" s="76">
        <f t="shared" si="2"/>
        <v>0.311744049941475</v>
      </c>
      <c r="O8" s="75">
        <v>0</v>
      </c>
      <c r="P8" s="75">
        <v>0</v>
      </c>
      <c r="Q8" s="36" t="s">
        <v>32</v>
      </c>
      <c r="R8" s="36" t="s">
        <v>33</v>
      </c>
      <c r="S8" s="36" t="s">
        <v>34</v>
      </c>
      <c r="T8" s="52" t="s">
        <v>35</v>
      </c>
      <c r="U8" s="10">
        <f>(K8+M8)/J8</f>
        <v>0.762071428571429</v>
      </c>
      <c r="V8" s="2">
        <f>M8-[1]总体情况!M9</f>
        <v>986</v>
      </c>
      <c r="W8" s="2">
        <f>(K8+M8)/J8</f>
        <v>0.762071428571429</v>
      </c>
    </row>
    <row r="9" s="2" customFormat="1" ht="225" customHeight="1" spans="1:23">
      <c r="A9" s="29">
        <v>2</v>
      </c>
      <c r="B9" s="36" t="s">
        <v>36</v>
      </c>
      <c r="C9" s="37" t="s">
        <v>37</v>
      </c>
      <c r="D9" s="37" t="s">
        <v>37</v>
      </c>
      <c r="E9" s="38" t="s">
        <v>29</v>
      </c>
      <c r="F9" s="36" t="s">
        <v>38</v>
      </c>
      <c r="G9" s="39" t="s">
        <v>31</v>
      </c>
      <c r="H9" s="35">
        <v>43891</v>
      </c>
      <c r="I9" s="35">
        <v>44501</v>
      </c>
      <c r="J9" s="75">
        <v>5333</v>
      </c>
      <c r="K9" s="75">
        <v>1787</v>
      </c>
      <c r="L9" s="75">
        <v>3546</v>
      </c>
      <c r="M9" s="75">
        <v>805</v>
      </c>
      <c r="N9" s="76">
        <f t="shared" si="2"/>
        <v>0.227016356457981</v>
      </c>
      <c r="O9" s="75">
        <v>2210</v>
      </c>
      <c r="P9" s="75">
        <v>2210</v>
      </c>
      <c r="Q9" s="36" t="s">
        <v>39</v>
      </c>
      <c r="R9" s="36" t="s">
        <v>40</v>
      </c>
      <c r="S9" s="36" t="s">
        <v>41</v>
      </c>
      <c r="T9" s="52" t="s">
        <v>42</v>
      </c>
      <c r="U9" s="10">
        <f t="shared" ref="U9:U17" si="4">(K9+M9)/J9</f>
        <v>0.486030376898556</v>
      </c>
      <c r="V9" s="2">
        <f>M9-[1]总体情况!M10</f>
        <v>440</v>
      </c>
      <c r="W9" s="2">
        <f>(1787+M9)/5333.35</f>
        <v>0.485998481254746</v>
      </c>
    </row>
    <row r="10" s="2" customFormat="1" ht="279" customHeight="1" spans="1:22">
      <c r="A10" s="29">
        <v>3</v>
      </c>
      <c r="B10" s="36" t="s">
        <v>43</v>
      </c>
      <c r="C10" s="40" t="s">
        <v>27</v>
      </c>
      <c r="D10" s="40" t="s">
        <v>44</v>
      </c>
      <c r="E10" s="41" t="s">
        <v>45</v>
      </c>
      <c r="F10" s="36" t="s">
        <v>46</v>
      </c>
      <c r="G10" s="39" t="s">
        <v>47</v>
      </c>
      <c r="H10" s="35">
        <v>44075</v>
      </c>
      <c r="I10" s="35">
        <v>44317</v>
      </c>
      <c r="J10" s="75">
        <v>8640</v>
      </c>
      <c r="K10" s="75">
        <v>3792</v>
      </c>
      <c r="L10" s="75">
        <v>4848</v>
      </c>
      <c r="M10" s="75">
        <v>4430</v>
      </c>
      <c r="N10" s="76">
        <f t="shared" si="2"/>
        <v>0.913778877887789</v>
      </c>
      <c r="O10" s="52">
        <v>2233</v>
      </c>
      <c r="P10" s="52">
        <v>2688</v>
      </c>
      <c r="Q10" s="43" t="s">
        <v>48</v>
      </c>
      <c r="R10" s="43" t="s">
        <v>49</v>
      </c>
      <c r="S10" s="43" t="s">
        <v>50</v>
      </c>
      <c r="T10" s="39" t="s">
        <v>42</v>
      </c>
      <c r="U10" s="10">
        <f t="shared" si="4"/>
        <v>0.95162037037037</v>
      </c>
      <c r="V10" s="2">
        <f>M10-[1]总体情况!M11</f>
        <v>772</v>
      </c>
    </row>
    <row r="11" s="2" customFormat="1" ht="94" customHeight="1" spans="1:23">
      <c r="A11" s="29">
        <v>4</v>
      </c>
      <c r="B11" s="36" t="s">
        <v>51</v>
      </c>
      <c r="C11" s="42" t="s">
        <v>52</v>
      </c>
      <c r="D11" s="42" t="s">
        <v>52</v>
      </c>
      <c r="E11" s="38" t="s">
        <v>53</v>
      </c>
      <c r="F11" s="43" t="s">
        <v>54</v>
      </c>
      <c r="G11" s="39" t="s">
        <v>31</v>
      </c>
      <c r="H11" s="35">
        <v>44197</v>
      </c>
      <c r="I11" s="35">
        <v>44531</v>
      </c>
      <c r="J11" s="75">
        <v>8222</v>
      </c>
      <c r="K11" s="75">
        <v>3500</v>
      </c>
      <c r="L11" s="75">
        <f t="shared" ref="L11:L16" si="5">J11-K11</f>
        <v>4722</v>
      </c>
      <c r="M11" s="75">
        <v>1931</v>
      </c>
      <c r="N11" s="76">
        <f t="shared" si="2"/>
        <v>0.408936891147819</v>
      </c>
      <c r="O11" s="52">
        <v>3311</v>
      </c>
      <c r="P11" s="52">
        <v>3311</v>
      </c>
      <c r="Q11" s="93" t="s">
        <v>55</v>
      </c>
      <c r="R11" s="93" t="s">
        <v>56</v>
      </c>
      <c r="S11" s="43" t="s">
        <v>57</v>
      </c>
      <c r="T11" s="39" t="s">
        <v>42</v>
      </c>
      <c r="U11" s="10">
        <f t="shared" si="4"/>
        <v>0.66054487959134</v>
      </c>
      <c r="V11" s="2">
        <f>M11-[1]总体情况!M12</f>
        <v>994</v>
      </c>
      <c r="W11" s="2">
        <f>(M11+K11)/6627</f>
        <v>0.819526180775615</v>
      </c>
    </row>
    <row r="12" s="2" customFormat="1" ht="144" customHeight="1" spans="1:22">
      <c r="A12" s="29">
        <v>5</v>
      </c>
      <c r="B12" s="44" t="s">
        <v>58</v>
      </c>
      <c r="C12" s="42" t="s">
        <v>52</v>
      </c>
      <c r="D12" s="42" t="s">
        <v>52</v>
      </c>
      <c r="E12" s="41" t="s">
        <v>53</v>
      </c>
      <c r="F12" s="45" t="s">
        <v>59</v>
      </c>
      <c r="G12" s="46" t="s">
        <v>60</v>
      </c>
      <c r="H12" s="47">
        <v>44166</v>
      </c>
      <c r="I12" s="47">
        <v>44531</v>
      </c>
      <c r="J12" s="75">
        <v>1524</v>
      </c>
      <c r="K12" s="75">
        <v>399</v>
      </c>
      <c r="L12" s="75">
        <v>1125</v>
      </c>
      <c r="M12" s="75">
        <v>14</v>
      </c>
      <c r="N12" s="76">
        <f t="shared" si="2"/>
        <v>0.0124444444444444</v>
      </c>
      <c r="O12" s="52">
        <v>292</v>
      </c>
      <c r="P12" s="52">
        <v>292</v>
      </c>
      <c r="Q12" s="36" t="s">
        <v>61</v>
      </c>
      <c r="R12" s="36" t="s">
        <v>62</v>
      </c>
      <c r="S12" s="36" t="s">
        <v>63</v>
      </c>
      <c r="T12" s="52" t="s">
        <v>42</v>
      </c>
      <c r="U12" s="10">
        <f t="shared" si="4"/>
        <v>0.270997375328084</v>
      </c>
      <c r="V12" s="2">
        <f>M12-[1]总体情况!M13</f>
        <v>8</v>
      </c>
    </row>
    <row r="13" s="2" customFormat="1" ht="108" customHeight="1" spans="1:22">
      <c r="A13" s="29">
        <v>6</v>
      </c>
      <c r="B13" s="44" t="s">
        <v>64</v>
      </c>
      <c r="C13" s="42" t="s">
        <v>52</v>
      </c>
      <c r="D13" s="42" t="s">
        <v>52</v>
      </c>
      <c r="E13" s="41" t="s">
        <v>53</v>
      </c>
      <c r="F13" s="48" t="s">
        <v>65</v>
      </c>
      <c r="G13" s="46" t="s">
        <v>66</v>
      </c>
      <c r="H13" s="49">
        <v>44105</v>
      </c>
      <c r="I13" s="35">
        <v>44378</v>
      </c>
      <c r="J13" s="50">
        <v>1765</v>
      </c>
      <c r="K13" s="75">
        <v>1290</v>
      </c>
      <c r="L13" s="75">
        <f t="shared" si="5"/>
        <v>475</v>
      </c>
      <c r="M13" s="75">
        <v>4</v>
      </c>
      <c r="N13" s="76">
        <f t="shared" si="2"/>
        <v>0.00842105263157895</v>
      </c>
      <c r="O13" s="75">
        <v>475</v>
      </c>
      <c r="P13" s="75">
        <v>475</v>
      </c>
      <c r="Q13" s="36" t="s">
        <v>67</v>
      </c>
      <c r="R13" s="36" t="s">
        <v>68</v>
      </c>
      <c r="S13" s="36" t="s">
        <v>69</v>
      </c>
      <c r="T13" s="52" t="s">
        <v>42</v>
      </c>
      <c r="U13" s="10">
        <f t="shared" si="4"/>
        <v>0.73314447592068</v>
      </c>
      <c r="V13" s="2">
        <f>M13-[1]总体情况!M14</f>
        <v>0</v>
      </c>
    </row>
    <row r="14" s="2" customFormat="1" ht="143" customHeight="1" spans="1:23">
      <c r="A14" s="29">
        <v>7</v>
      </c>
      <c r="B14" s="33" t="s">
        <v>70</v>
      </c>
      <c r="C14" s="38" t="s">
        <v>71</v>
      </c>
      <c r="D14" s="38" t="s">
        <v>72</v>
      </c>
      <c r="E14" s="38" t="s">
        <v>73</v>
      </c>
      <c r="F14" s="33" t="s">
        <v>74</v>
      </c>
      <c r="G14" s="39" t="s">
        <v>75</v>
      </c>
      <c r="H14" s="35">
        <v>43922</v>
      </c>
      <c r="I14" s="35">
        <v>44348</v>
      </c>
      <c r="J14" s="75">
        <v>8438</v>
      </c>
      <c r="K14" s="75">
        <v>3309</v>
      </c>
      <c r="L14" s="75">
        <v>5129</v>
      </c>
      <c r="M14" s="75">
        <v>1942</v>
      </c>
      <c r="N14" s="76">
        <f t="shared" si="2"/>
        <v>0.378631312146617</v>
      </c>
      <c r="O14" s="75">
        <v>0</v>
      </c>
      <c r="P14" s="75">
        <v>0</v>
      </c>
      <c r="Q14" s="93" t="s">
        <v>76</v>
      </c>
      <c r="R14" s="93" t="s">
        <v>77</v>
      </c>
      <c r="S14" s="94" t="s">
        <v>78</v>
      </c>
      <c r="T14" s="95" t="s">
        <v>42</v>
      </c>
      <c r="U14" s="10">
        <f t="shared" si="4"/>
        <v>0.622303863474757</v>
      </c>
      <c r="V14" s="2">
        <f>M14-[1]总体情况!M15</f>
        <v>596</v>
      </c>
      <c r="W14" s="2">
        <f t="shared" ref="W14:W22" si="6">(M14+K14)/J14</f>
        <v>0.622303863474757</v>
      </c>
    </row>
    <row r="15" s="2" customFormat="1" ht="90" customHeight="1" spans="1:23">
      <c r="A15" s="29">
        <v>8</v>
      </c>
      <c r="B15" s="50" t="s">
        <v>79</v>
      </c>
      <c r="C15" s="51" t="s">
        <v>80</v>
      </c>
      <c r="D15" s="51" t="s">
        <v>72</v>
      </c>
      <c r="E15" s="41" t="s">
        <v>73</v>
      </c>
      <c r="F15" s="44" t="s">
        <v>81</v>
      </c>
      <c r="G15" s="46" t="s">
        <v>31</v>
      </c>
      <c r="H15" s="35">
        <v>44044</v>
      </c>
      <c r="I15" s="35">
        <v>44287</v>
      </c>
      <c r="J15" s="75">
        <v>5000</v>
      </c>
      <c r="K15" s="75">
        <v>1461</v>
      </c>
      <c r="L15" s="75">
        <f t="shared" si="5"/>
        <v>3539</v>
      </c>
      <c r="M15" s="75">
        <v>2335</v>
      </c>
      <c r="N15" s="76">
        <f t="shared" si="2"/>
        <v>0.659790901384572</v>
      </c>
      <c r="O15" s="50">
        <v>0</v>
      </c>
      <c r="P15" s="50">
        <v>0</v>
      </c>
      <c r="Q15" s="36" t="s">
        <v>82</v>
      </c>
      <c r="R15" s="36" t="s">
        <v>83</v>
      </c>
      <c r="S15" s="36" t="s">
        <v>84</v>
      </c>
      <c r="T15" s="52" t="s">
        <v>42</v>
      </c>
      <c r="U15" s="10">
        <f t="shared" si="4"/>
        <v>0.7592</v>
      </c>
      <c r="V15" s="2">
        <f>M15-[1]总体情况!M16</f>
        <v>248</v>
      </c>
      <c r="W15" s="2">
        <f t="shared" si="6"/>
        <v>0.7592</v>
      </c>
    </row>
    <row r="16" s="2" customFormat="1" ht="96" customHeight="1" spans="1:23">
      <c r="A16" s="29">
        <v>9</v>
      </c>
      <c r="B16" s="44" t="s">
        <v>85</v>
      </c>
      <c r="C16" s="51" t="s">
        <v>80</v>
      </c>
      <c r="D16" s="51" t="s">
        <v>72</v>
      </c>
      <c r="E16" s="41" t="s">
        <v>73</v>
      </c>
      <c r="F16" s="44" t="s">
        <v>86</v>
      </c>
      <c r="G16" s="46" t="s">
        <v>60</v>
      </c>
      <c r="H16" s="35">
        <v>44044</v>
      </c>
      <c r="I16" s="35">
        <v>44287</v>
      </c>
      <c r="J16" s="75">
        <v>3000</v>
      </c>
      <c r="K16" s="75">
        <v>868</v>
      </c>
      <c r="L16" s="75">
        <f t="shared" si="5"/>
        <v>2132</v>
      </c>
      <c r="M16" s="75">
        <v>1229</v>
      </c>
      <c r="N16" s="76">
        <f t="shared" si="2"/>
        <v>0.576454033771107</v>
      </c>
      <c r="O16" s="50">
        <v>0</v>
      </c>
      <c r="P16" s="50">
        <v>0</v>
      </c>
      <c r="Q16" s="36" t="s">
        <v>82</v>
      </c>
      <c r="R16" s="36" t="s">
        <v>87</v>
      </c>
      <c r="S16" s="36" t="s">
        <v>84</v>
      </c>
      <c r="T16" s="52" t="s">
        <v>42</v>
      </c>
      <c r="U16" s="10">
        <f t="shared" si="4"/>
        <v>0.699</v>
      </c>
      <c r="V16" s="2">
        <f>M16-[1]总体情况!M17</f>
        <v>23</v>
      </c>
      <c r="W16" s="2">
        <f t="shared" si="6"/>
        <v>0.699</v>
      </c>
    </row>
    <row r="17" s="2" customFormat="1" ht="196" customHeight="1" spans="1:23">
      <c r="A17" s="29">
        <v>10</v>
      </c>
      <c r="B17" s="52" t="s">
        <v>88</v>
      </c>
      <c r="C17" s="51" t="s">
        <v>71</v>
      </c>
      <c r="D17" s="51" t="s">
        <v>72</v>
      </c>
      <c r="E17" s="38" t="s">
        <v>73</v>
      </c>
      <c r="F17" s="53" t="s">
        <v>89</v>
      </c>
      <c r="G17" s="39" t="s">
        <v>90</v>
      </c>
      <c r="H17" s="35">
        <v>43435</v>
      </c>
      <c r="I17" s="35">
        <v>44348</v>
      </c>
      <c r="J17" s="50">
        <v>4086</v>
      </c>
      <c r="K17" s="52">
        <v>2033</v>
      </c>
      <c r="L17" s="52">
        <v>2053</v>
      </c>
      <c r="M17" s="52">
        <v>325</v>
      </c>
      <c r="N17" s="76">
        <f t="shared" si="2"/>
        <v>0.15830491962981</v>
      </c>
      <c r="O17" s="52">
        <v>0</v>
      </c>
      <c r="P17" s="52">
        <v>0</v>
      </c>
      <c r="Q17" s="36" t="s">
        <v>91</v>
      </c>
      <c r="R17" s="36" t="s">
        <v>92</v>
      </c>
      <c r="S17" s="36" t="s">
        <v>93</v>
      </c>
      <c r="T17" s="52" t="s">
        <v>42</v>
      </c>
      <c r="U17" s="10">
        <f t="shared" si="4"/>
        <v>0.577092511013216</v>
      </c>
      <c r="V17" s="2">
        <f>M17-[1]总体情况!M18</f>
        <v>325</v>
      </c>
      <c r="W17" s="2">
        <f t="shared" si="6"/>
        <v>0.577092511013216</v>
      </c>
    </row>
    <row r="18" s="2" customFormat="1" ht="134" customHeight="1" spans="1:23">
      <c r="A18" s="29">
        <v>11</v>
      </c>
      <c r="B18" s="36" t="s">
        <v>94</v>
      </c>
      <c r="C18" s="51" t="s">
        <v>71</v>
      </c>
      <c r="D18" s="51" t="s">
        <v>72</v>
      </c>
      <c r="E18" s="38" t="s">
        <v>73</v>
      </c>
      <c r="F18" s="43" t="s">
        <v>95</v>
      </c>
      <c r="G18" s="39" t="s">
        <v>60</v>
      </c>
      <c r="H18" s="35">
        <v>44075</v>
      </c>
      <c r="I18" s="35">
        <v>44348</v>
      </c>
      <c r="J18" s="50">
        <v>2995</v>
      </c>
      <c r="K18" s="52">
        <v>776</v>
      </c>
      <c r="L18" s="50">
        <v>2219</v>
      </c>
      <c r="M18" s="50">
        <v>1054</v>
      </c>
      <c r="N18" s="76">
        <f t="shared" si="2"/>
        <v>0.474988733663813</v>
      </c>
      <c r="O18" s="52">
        <v>739</v>
      </c>
      <c r="P18" s="52">
        <v>739</v>
      </c>
      <c r="Q18" s="36" t="s">
        <v>96</v>
      </c>
      <c r="R18" s="36" t="s">
        <v>97</v>
      </c>
      <c r="S18" s="36" t="s">
        <v>98</v>
      </c>
      <c r="T18" s="52" t="s">
        <v>42</v>
      </c>
      <c r="U18" s="10">
        <f t="shared" ref="U18:U23" si="7">(K18+M18)/J18</f>
        <v>0.6110183639399</v>
      </c>
      <c r="V18" s="2">
        <f>M18-[1]总体情况!M19</f>
        <v>1054</v>
      </c>
      <c r="W18" s="2">
        <f t="shared" si="6"/>
        <v>0.6110183639399</v>
      </c>
    </row>
    <row r="19" s="2" customFormat="1" ht="136" customHeight="1" spans="1:23">
      <c r="A19" s="29">
        <v>12</v>
      </c>
      <c r="B19" s="52" t="s">
        <v>99</v>
      </c>
      <c r="C19" s="51" t="s">
        <v>71</v>
      </c>
      <c r="D19" s="51" t="s">
        <v>72</v>
      </c>
      <c r="E19" s="38" t="s">
        <v>73</v>
      </c>
      <c r="F19" s="43" t="s">
        <v>100</v>
      </c>
      <c r="G19" s="39" t="s">
        <v>31</v>
      </c>
      <c r="H19" s="35">
        <v>44075</v>
      </c>
      <c r="I19" s="35">
        <v>44440</v>
      </c>
      <c r="J19" s="50">
        <v>3338</v>
      </c>
      <c r="K19" s="50">
        <v>1218</v>
      </c>
      <c r="L19" s="50">
        <f>J19-K19</f>
        <v>2120</v>
      </c>
      <c r="M19" s="50">
        <v>646</v>
      </c>
      <c r="N19" s="76">
        <f t="shared" si="2"/>
        <v>0.304716981132075</v>
      </c>
      <c r="O19" s="52">
        <v>0</v>
      </c>
      <c r="P19" s="52">
        <v>0</v>
      </c>
      <c r="Q19" s="36" t="s">
        <v>101</v>
      </c>
      <c r="R19" s="36" t="s">
        <v>102</v>
      </c>
      <c r="S19" s="43" t="s">
        <v>103</v>
      </c>
      <c r="T19" s="39" t="s">
        <v>42</v>
      </c>
      <c r="U19" s="10">
        <f t="shared" si="7"/>
        <v>0.5584182144997</v>
      </c>
      <c r="V19" s="2">
        <f>M19-[1]总体情况!M20</f>
        <v>125</v>
      </c>
      <c r="W19" s="2">
        <f>(M19+K19)/2325</f>
        <v>0.801720430107527</v>
      </c>
    </row>
    <row r="20" s="2" customFormat="1" ht="100" customHeight="1" spans="1:23">
      <c r="A20" s="29">
        <v>13</v>
      </c>
      <c r="B20" s="44" t="s">
        <v>104</v>
      </c>
      <c r="C20" s="54" t="s">
        <v>71</v>
      </c>
      <c r="D20" s="54" t="s">
        <v>72</v>
      </c>
      <c r="E20" s="41" t="s">
        <v>73</v>
      </c>
      <c r="F20" s="44" t="s">
        <v>105</v>
      </c>
      <c r="G20" s="46" t="s">
        <v>66</v>
      </c>
      <c r="H20" s="49">
        <v>44136</v>
      </c>
      <c r="I20" s="35">
        <v>44348</v>
      </c>
      <c r="J20" s="77">
        <v>1770</v>
      </c>
      <c r="K20" s="50">
        <v>1250</v>
      </c>
      <c r="L20" s="77">
        <f>J20-K20</f>
        <v>520</v>
      </c>
      <c r="M20" s="77">
        <v>48</v>
      </c>
      <c r="N20" s="76">
        <f t="shared" si="2"/>
        <v>0.0923076923076923</v>
      </c>
      <c r="O20" s="75">
        <v>0</v>
      </c>
      <c r="P20" s="75">
        <v>0</v>
      </c>
      <c r="Q20" s="36" t="s">
        <v>106</v>
      </c>
      <c r="R20" s="36" t="s">
        <v>107</v>
      </c>
      <c r="S20" s="43" t="s">
        <v>108</v>
      </c>
      <c r="T20" s="39" t="s">
        <v>42</v>
      </c>
      <c r="U20" s="10">
        <f t="shared" si="7"/>
        <v>0.733333333333333</v>
      </c>
      <c r="V20" s="2">
        <f>M20-[1]总体情况!M21</f>
        <v>48</v>
      </c>
      <c r="W20" s="2">
        <f>(M20+K20)/1598</f>
        <v>0.812265331664581</v>
      </c>
    </row>
    <row r="21" s="2" customFormat="1" ht="91" customHeight="1" spans="1:23">
      <c r="A21" s="29">
        <v>14</v>
      </c>
      <c r="B21" s="44" t="s">
        <v>109</v>
      </c>
      <c r="C21" s="54" t="s">
        <v>71</v>
      </c>
      <c r="D21" s="54" t="s">
        <v>72</v>
      </c>
      <c r="E21" s="41" t="s">
        <v>73</v>
      </c>
      <c r="F21" s="44" t="s">
        <v>110</v>
      </c>
      <c r="G21" s="46" t="s">
        <v>66</v>
      </c>
      <c r="H21" s="49">
        <v>44105</v>
      </c>
      <c r="I21" s="35">
        <v>44317</v>
      </c>
      <c r="J21" s="77">
        <v>885</v>
      </c>
      <c r="K21" s="50">
        <v>604</v>
      </c>
      <c r="L21" s="77">
        <f>J21-K21</f>
        <v>281</v>
      </c>
      <c r="M21" s="77">
        <v>23</v>
      </c>
      <c r="N21" s="76">
        <f t="shared" si="2"/>
        <v>0.0818505338078292</v>
      </c>
      <c r="O21" s="75">
        <v>0</v>
      </c>
      <c r="P21" s="75">
        <v>0</v>
      </c>
      <c r="Q21" s="36" t="s">
        <v>111</v>
      </c>
      <c r="R21" s="36" t="s">
        <v>92</v>
      </c>
      <c r="S21" s="36" t="s">
        <v>93</v>
      </c>
      <c r="T21" s="52" t="s">
        <v>42</v>
      </c>
      <c r="U21" s="10">
        <f t="shared" si="7"/>
        <v>0.708474576271186</v>
      </c>
      <c r="V21" s="2">
        <f>M21-[1]总体情况!M22</f>
        <v>23</v>
      </c>
      <c r="W21" s="2">
        <f t="shared" si="6"/>
        <v>0.708474576271186</v>
      </c>
    </row>
    <row r="22" s="2" customFormat="1" ht="101" customHeight="1" spans="1:23">
      <c r="A22" s="29">
        <v>15</v>
      </c>
      <c r="B22" s="44" t="s">
        <v>112</v>
      </c>
      <c r="C22" s="54" t="s">
        <v>71</v>
      </c>
      <c r="D22" s="54" t="s">
        <v>72</v>
      </c>
      <c r="E22" s="41" t="s">
        <v>73</v>
      </c>
      <c r="F22" s="44" t="s">
        <v>113</v>
      </c>
      <c r="G22" s="46" t="s">
        <v>66</v>
      </c>
      <c r="H22" s="49">
        <v>44106</v>
      </c>
      <c r="I22" s="35">
        <v>44317</v>
      </c>
      <c r="J22" s="77">
        <v>640</v>
      </c>
      <c r="K22" s="50">
        <v>438</v>
      </c>
      <c r="L22" s="77">
        <f>J22-K22</f>
        <v>202</v>
      </c>
      <c r="M22" s="77">
        <v>23</v>
      </c>
      <c r="N22" s="76">
        <f t="shared" si="2"/>
        <v>0.113861386138614</v>
      </c>
      <c r="O22" s="75">
        <v>0</v>
      </c>
      <c r="P22" s="75">
        <v>0</v>
      </c>
      <c r="Q22" s="36" t="s">
        <v>114</v>
      </c>
      <c r="R22" s="36" t="s">
        <v>92</v>
      </c>
      <c r="S22" s="36" t="s">
        <v>93</v>
      </c>
      <c r="T22" s="52" t="s">
        <v>42</v>
      </c>
      <c r="U22" s="10">
        <f t="shared" si="7"/>
        <v>0.7203125</v>
      </c>
      <c r="V22" s="2">
        <f>M22-[1]总体情况!M23</f>
        <v>23</v>
      </c>
      <c r="W22" s="2">
        <f t="shared" si="6"/>
        <v>0.7203125</v>
      </c>
    </row>
    <row r="23" s="2" customFormat="1" ht="184" customHeight="1" spans="1:22">
      <c r="A23" s="29">
        <v>16</v>
      </c>
      <c r="B23" s="36" t="s">
        <v>115</v>
      </c>
      <c r="C23" s="38" t="s">
        <v>27</v>
      </c>
      <c r="D23" s="38" t="s">
        <v>116</v>
      </c>
      <c r="E23" s="38" t="s">
        <v>73</v>
      </c>
      <c r="F23" s="36" t="s">
        <v>117</v>
      </c>
      <c r="G23" s="39" t="s">
        <v>118</v>
      </c>
      <c r="H23" s="35">
        <v>43556</v>
      </c>
      <c r="I23" s="35" t="s">
        <v>119</v>
      </c>
      <c r="J23" s="75">
        <v>34575</v>
      </c>
      <c r="K23" s="75">
        <v>18970</v>
      </c>
      <c r="L23" s="75">
        <v>13030</v>
      </c>
      <c r="M23" s="75">
        <v>12115</v>
      </c>
      <c r="N23" s="76">
        <f t="shared" si="2"/>
        <v>0.929777436684574</v>
      </c>
      <c r="O23" s="52">
        <v>1500</v>
      </c>
      <c r="P23" s="52">
        <v>7300</v>
      </c>
      <c r="Q23" s="36" t="s">
        <v>120</v>
      </c>
      <c r="R23" s="36" t="s">
        <v>121</v>
      </c>
      <c r="S23" s="36" t="s">
        <v>122</v>
      </c>
      <c r="T23" s="52"/>
      <c r="U23" s="10">
        <f t="shared" si="7"/>
        <v>0.899060014461316</v>
      </c>
      <c r="V23" s="2">
        <f>M23-[1]总体情况!M24</f>
        <v>4620</v>
      </c>
    </row>
    <row r="24" s="2" customFormat="1" ht="22" customHeight="1" spans="1:22">
      <c r="A24" s="55" t="s">
        <v>123</v>
      </c>
      <c r="B24" s="56"/>
      <c r="C24" s="56"/>
      <c r="D24" s="56"/>
      <c r="E24" s="56"/>
      <c r="F24" s="57"/>
      <c r="G24" s="46"/>
      <c r="H24" s="49"/>
      <c r="I24" s="49"/>
      <c r="J24" s="78">
        <f t="shared" ref="J24:M24" si="8">J25+J37+J47</f>
        <v>95346</v>
      </c>
      <c r="K24" s="78">
        <f t="shared" si="8"/>
        <v>0</v>
      </c>
      <c r="L24" s="78">
        <f t="shared" si="8"/>
        <v>44162</v>
      </c>
      <c r="M24" s="79">
        <f t="shared" si="8"/>
        <v>7980</v>
      </c>
      <c r="N24" s="74">
        <f t="shared" si="2"/>
        <v>0.180698337937593</v>
      </c>
      <c r="O24" s="78">
        <f>O25+O37+O47</f>
        <v>21522</v>
      </c>
      <c r="P24" s="78">
        <f>P25+P37+P47</f>
        <v>72145</v>
      </c>
      <c r="Q24" s="36"/>
      <c r="R24" s="36"/>
      <c r="S24" s="36"/>
      <c r="T24" s="52"/>
      <c r="U24" s="10"/>
      <c r="V24" s="2">
        <f>M24-[1]总体情况!M25</f>
        <v>5560</v>
      </c>
    </row>
    <row r="25" s="2" customFormat="1" ht="22" customHeight="1" spans="1:22">
      <c r="A25" s="58" t="s">
        <v>124</v>
      </c>
      <c r="B25" s="59"/>
      <c r="C25" s="59"/>
      <c r="D25" s="59"/>
      <c r="E25" s="59"/>
      <c r="F25" s="60"/>
      <c r="G25" s="46"/>
      <c r="H25" s="49"/>
      <c r="I25" s="49"/>
      <c r="J25" s="78">
        <f>SUM(J26:J36)</f>
        <v>35332</v>
      </c>
      <c r="K25" s="78">
        <f>SUM(K26:K36)</f>
        <v>0</v>
      </c>
      <c r="L25" s="78">
        <f>SUM(L26:L36)</f>
        <v>22713</v>
      </c>
      <c r="M25" s="79">
        <f>SUM(M26:M36)</f>
        <v>5707</v>
      </c>
      <c r="N25" s="74">
        <f t="shared" si="2"/>
        <v>0.251265794919209</v>
      </c>
      <c r="O25" s="78">
        <f>SUM(O26:O36)</f>
        <v>4833</v>
      </c>
      <c r="P25" s="78">
        <f>SUM(P26:P36)</f>
        <v>18386</v>
      </c>
      <c r="Q25" s="36"/>
      <c r="R25" s="36"/>
      <c r="S25" s="36"/>
      <c r="T25" s="52"/>
      <c r="U25" s="10"/>
      <c r="V25" s="2">
        <f>M25-[1]总体情况!M26</f>
        <v>3417</v>
      </c>
    </row>
    <row r="26" s="2" customFormat="1" ht="134" customHeight="1" spans="1:22">
      <c r="A26" s="61">
        <v>17</v>
      </c>
      <c r="B26" s="44" t="s">
        <v>125</v>
      </c>
      <c r="C26" s="51" t="s">
        <v>126</v>
      </c>
      <c r="D26" s="51" t="s">
        <v>126</v>
      </c>
      <c r="E26" s="41" t="s">
        <v>127</v>
      </c>
      <c r="F26" s="48" t="s">
        <v>128</v>
      </c>
      <c r="G26" s="46" t="s">
        <v>129</v>
      </c>
      <c r="H26" s="35">
        <v>44409</v>
      </c>
      <c r="I26" s="35">
        <v>44622</v>
      </c>
      <c r="J26" s="50">
        <v>6473</v>
      </c>
      <c r="K26" s="75">
        <v>0</v>
      </c>
      <c r="L26" s="50">
        <v>2000</v>
      </c>
      <c r="M26" s="50">
        <v>0</v>
      </c>
      <c r="N26" s="76">
        <f t="shared" si="2"/>
        <v>0</v>
      </c>
      <c r="O26" s="75">
        <v>58</v>
      </c>
      <c r="P26" s="75">
        <v>4531</v>
      </c>
      <c r="Q26" s="36" t="s">
        <v>130</v>
      </c>
      <c r="R26" s="36" t="s">
        <v>131</v>
      </c>
      <c r="S26" s="36" t="s">
        <v>132</v>
      </c>
      <c r="T26" s="52" t="s">
        <v>42</v>
      </c>
      <c r="U26" s="10"/>
      <c r="V26" s="2">
        <f>M26-[1]总体情况!M27</f>
        <v>0</v>
      </c>
    </row>
    <row r="27" ht="243" customHeight="1" spans="1:22">
      <c r="A27" s="61">
        <v>18</v>
      </c>
      <c r="B27" s="44" t="s">
        <v>133</v>
      </c>
      <c r="C27" s="51" t="s">
        <v>134</v>
      </c>
      <c r="D27" s="51" t="s">
        <v>134</v>
      </c>
      <c r="E27" s="41" t="s">
        <v>135</v>
      </c>
      <c r="F27" s="48" t="s">
        <v>136</v>
      </c>
      <c r="G27" s="46" t="s">
        <v>137</v>
      </c>
      <c r="H27" s="35">
        <v>44256</v>
      </c>
      <c r="I27" s="35">
        <v>44531</v>
      </c>
      <c r="J27" s="50">
        <v>2414</v>
      </c>
      <c r="K27" s="50">
        <v>0</v>
      </c>
      <c r="L27" s="50">
        <v>2414</v>
      </c>
      <c r="M27" s="50">
        <v>800</v>
      </c>
      <c r="N27" s="76">
        <f t="shared" si="2"/>
        <v>0.331400165700083</v>
      </c>
      <c r="O27" s="75">
        <v>0</v>
      </c>
      <c r="P27" s="75">
        <v>0</v>
      </c>
      <c r="Q27" s="36" t="s">
        <v>138</v>
      </c>
      <c r="R27" s="36" t="s">
        <v>139</v>
      </c>
      <c r="S27" s="36" t="s">
        <v>140</v>
      </c>
      <c r="T27" s="52" t="s">
        <v>42</v>
      </c>
      <c r="V27" s="2">
        <f>M27-[1]总体情况!M28</f>
        <v>800</v>
      </c>
    </row>
    <row r="28" s="2" customFormat="1" ht="79" customHeight="1" spans="1:23">
      <c r="A28" s="61">
        <v>19</v>
      </c>
      <c r="B28" s="36" t="s">
        <v>141</v>
      </c>
      <c r="C28" s="62" t="s">
        <v>27</v>
      </c>
      <c r="D28" s="40" t="s">
        <v>44</v>
      </c>
      <c r="E28" s="41" t="s">
        <v>45</v>
      </c>
      <c r="F28" s="36" t="s">
        <v>142</v>
      </c>
      <c r="G28" s="39" t="s">
        <v>143</v>
      </c>
      <c r="H28" s="35">
        <v>44256</v>
      </c>
      <c r="I28" s="35">
        <v>44652</v>
      </c>
      <c r="J28" s="75">
        <v>6378</v>
      </c>
      <c r="K28" s="75">
        <v>0</v>
      </c>
      <c r="L28" s="75">
        <v>4000</v>
      </c>
      <c r="M28" s="75">
        <v>2036</v>
      </c>
      <c r="N28" s="76">
        <f t="shared" si="2"/>
        <v>0.509</v>
      </c>
      <c r="O28" s="52">
        <v>1120</v>
      </c>
      <c r="P28" s="52">
        <v>4265</v>
      </c>
      <c r="Q28" s="36" t="s">
        <v>144</v>
      </c>
      <c r="R28" s="36" t="s">
        <v>145</v>
      </c>
      <c r="S28" s="36" t="s">
        <v>146</v>
      </c>
      <c r="T28" s="52" t="s">
        <v>35</v>
      </c>
      <c r="U28" s="10"/>
      <c r="V28" s="2">
        <f>M28-[1]总体情况!M29</f>
        <v>1583</v>
      </c>
      <c r="W28" s="4"/>
    </row>
    <row r="29" s="4" customFormat="1" ht="182" customHeight="1" spans="1:22">
      <c r="A29" s="61">
        <v>20</v>
      </c>
      <c r="B29" s="44" t="s">
        <v>147</v>
      </c>
      <c r="C29" s="62" t="s">
        <v>27</v>
      </c>
      <c r="D29" s="62" t="s">
        <v>44</v>
      </c>
      <c r="E29" s="41" t="s">
        <v>45</v>
      </c>
      <c r="F29" s="44" t="s">
        <v>148</v>
      </c>
      <c r="G29" s="46" t="s">
        <v>137</v>
      </c>
      <c r="H29" s="35">
        <v>44440</v>
      </c>
      <c r="I29" s="35">
        <v>44621</v>
      </c>
      <c r="J29" s="80">
        <v>2910</v>
      </c>
      <c r="K29" s="75">
        <v>0</v>
      </c>
      <c r="L29" s="80">
        <v>1000</v>
      </c>
      <c r="M29" s="80">
        <v>0</v>
      </c>
      <c r="N29" s="76">
        <f t="shared" si="2"/>
        <v>0</v>
      </c>
      <c r="O29" s="75">
        <v>0</v>
      </c>
      <c r="P29" s="75">
        <v>422</v>
      </c>
      <c r="Q29" s="36" t="s">
        <v>149</v>
      </c>
      <c r="R29" s="36" t="s">
        <v>150</v>
      </c>
      <c r="S29" s="36" t="s">
        <v>151</v>
      </c>
      <c r="T29" s="52" t="s">
        <v>42</v>
      </c>
      <c r="U29" s="96"/>
      <c r="V29" s="2">
        <f>M29-[1]总体情况!M30</f>
        <v>0</v>
      </c>
    </row>
    <row r="30" s="2" customFormat="1" ht="100" customHeight="1" spans="1:22">
      <c r="A30" s="61">
        <v>21</v>
      </c>
      <c r="B30" s="36" t="s">
        <v>152</v>
      </c>
      <c r="C30" s="62" t="s">
        <v>27</v>
      </c>
      <c r="D30" s="40" t="s">
        <v>44</v>
      </c>
      <c r="E30" s="41" t="s">
        <v>45</v>
      </c>
      <c r="F30" s="36" t="s">
        <v>153</v>
      </c>
      <c r="G30" s="39" t="s">
        <v>129</v>
      </c>
      <c r="H30" s="35">
        <v>44440</v>
      </c>
      <c r="I30" s="35">
        <v>44743</v>
      </c>
      <c r="J30" s="75">
        <v>3800</v>
      </c>
      <c r="K30" s="75">
        <v>0</v>
      </c>
      <c r="L30" s="75">
        <v>2000</v>
      </c>
      <c r="M30" s="75">
        <v>0</v>
      </c>
      <c r="N30" s="76">
        <f t="shared" si="2"/>
        <v>0</v>
      </c>
      <c r="O30" s="52">
        <v>305</v>
      </c>
      <c r="P30" s="52">
        <v>1760</v>
      </c>
      <c r="Q30" s="36" t="s">
        <v>154</v>
      </c>
      <c r="R30" s="36" t="s">
        <v>155</v>
      </c>
      <c r="S30" s="36" t="s">
        <v>156</v>
      </c>
      <c r="T30" s="52" t="s">
        <v>42</v>
      </c>
      <c r="U30" s="10"/>
      <c r="V30" s="2">
        <f>M30-[1]总体情况!M31</f>
        <v>0</v>
      </c>
    </row>
    <row r="31" s="4" customFormat="1" ht="116" customHeight="1" spans="1:22">
      <c r="A31" s="61">
        <v>22</v>
      </c>
      <c r="B31" s="44" t="s">
        <v>157</v>
      </c>
      <c r="C31" s="51" t="s">
        <v>158</v>
      </c>
      <c r="D31" s="51" t="s">
        <v>158</v>
      </c>
      <c r="E31" s="41" t="s">
        <v>159</v>
      </c>
      <c r="F31" s="44" t="s">
        <v>160</v>
      </c>
      <c r="G31" s="46" t="s">
        <v>137</v>
      </c>
      <c r="H31" s="35">
        <v>44197</v>
      </c>
      <c r="I31" s="35">
        <v>44470</v>
      </c>
      <c r="J31" s="50">
        <v>820</v>
      </c>
      <c r="K31" s="75">
        <v>0</v>
      </c>
      <c r="L31" s="50">
        <v>820</v>
      </c>
      <c r="M31" s="50">
        <v>604</v>
      </c>
      <c r="N31" s="76">
        <f t="shared" si="2"/>
        <v>0.736585365853659</v>
      </c>
      <c r="O31" s="75">
        <v>0</v>
      </c>
      <c r="P31" s="75">
        <v>0</v>
      </c>
      <c r="Q31" s="36" t="s">
        <v>161</v>
      </c>
      <c r="R31" s="36" t="s">
        <v>162</v>
      </c>
      <c r="S31" s="36" t="s">
        <v>163</v>
      </c>
      <c r="T31" s="52" t="s">
        <v>42</v>
      </c>
      <c r="U31" s="10">
        <f t="shared" ref="U31:U34" si="9">(K31+M31)/J31</f>
        <v>0.736585365853659</v>
      </c>
      <c r="V31" s="2">
        <f>M31-[1]总体情况!M32</f>
        <v>604</v>
      </c>
    </row>
    <row r="32" s="4" customFormat="1" ht="87" customHeight="1" spans="1:23">
      <c r="A32" s="61">
        <v>23</v>
      </c>
      <c r="B32" s="36" t="s">
        <v>164</v>
      </c>
      <c r="C32" s="54" t="s">
        <v>80</v>
      </c>
      <c r="D32" s="54" t="s">
        <v>72</v>
      </c>
      <c r="E32" s="41" t="s">
        <v>73</v>
      </c>
      <c r="F32" s="43" t="s">
        <v>165</v>
      </c>
      <c r="G32" s="39" t="s">
        <v>137</v>
      </c>
      <c r="H32" s="35">
        <v>44256</v>
      </c>
      <c r="I32" s="35">
        <v>44531</v>
      </c>
      <c r="J32" s="75">
        <v>1075</v>
      </c>
      <c r="K32" s="50">
        <v>0</v>
      </c>
      <c r="L32" s="75">
        <v>1075</v>
      </c>
      <c r="M32" s="75">
        <v>758</v>
      </c>
      <c r="N32" s="76">
        <f t="shared" si="2"/>
        <v>0.705116279069767</v>
      </c>
      <c r="O32" s="75">
        <v>0</v>
      </c>
      <c r="P32" s="75">
        <v>0</v>
      </c>
      <c r="Q32" s="36" t="s">
        <v>166</v>
      </c>
      <c r="R32" s="36" t="s">
        <v>167</v>
      </c>
      <c r="S32" s="36" t="s">
        <v>84</v>
      </c>
      <c r="T32" s="52" t="s">
        <v>42</v>
      </c>
      <c r="U32" s="10">
        <f t="shared" si="9"/>
        <v>0.705116279069767</v>
      </c>
      <c r="V32" s="2">
        <f>M32-[1]总体情况!M33</f>
        <v>0</v>
      </c>
      <c r="W32" s="4">
        <f t="shared" ref="W32:W34" si="10">(K32+M32)/J32</f>
        <v>0.705116279069767</v>
      </c>
    </row>
    <row r="33" s="4" customFormat="1" ht="90" customHeight="1" spans="1:23">
      <c r="A33" s="61">
        <v>24</v>
      </c>
      <c r="B33" s="36" t="s">
        <v>168</v>
      </c>
      <c r="C33" s="54" t="s">
        <v>80</v>
      </c>
      <c r="D33" s="54" t="s">
        <v>72</v>
      </c>
      <c r="E33" s="41" t="s">
        <v>73</v>
      </c>
      <c r="F33" s="36" t="s">
        <v>169</v>
      </c>
      <c r="G33" s="39" t="s">
        <v>137</v>
      </c>
      <c r="H33" s="35">
        <v>44256</v>
      </c>
      <c r="I33" s="35">
        <v>44531</v>
      </c>
      <c r="J33" s="75">
        <v>1169</v>
      </c>
      <c r="K33" s="50">
        <v>0</v>
      </c>
      <c r="L33" s="75">
        <v>1169</v>
      </c>
      <c r="M33" s="75">
        <v>792</v>
      </c>
      <c r="N33" s="76">
        <f t="shared" si="2"/>
        <v>0.677502138579983</v>
      </c>
      <c r="O33" s="75">
        <v>0</v>
      </c>
      <c r="P33" s="75">
        <v>0</v>
      </c>
      <c r="Q33" s="36" t="s">
        <v>166</v>
      </c>
      <c r="R33" s="36" t="s">
        <v>170</v>
      </c>
      <c r="S33" s="36" t="s">
        <v>84</v>
      </c>
      <c r="T33" s="52" t="s">
        <v>42</v>
      </c>
      <c r="U33" s="10">
        <f t="shared" si="9"/>
        <v>0.677502138579983</v>
      </c>
      <c r="V33" s="2">
        <f>M33-[1]总体情况!M34</f>
        <v>0</v>
      </c>
      <c r="W33" s="4">
        <f t="shared" si="10"/>
        <v>0.677502138579983</v>
      </c>
    </row>
    <row r="34" s="2" customFormat="1" ht="97" customHeight="1" spans="1:23">
      <c r="A34" s="61">
        <v>25</v>
      </c>
      <c r="B34" s="52" t="s">
        <v>171</v>
      </c>
      <c r="C34" s="62" t="s">
        <v>27</v>
      </c>
      <c r="D34" s="62" t="s">
        <v>172</v>
      </c>
      <c r="E34" s="38" t="s">
        <v>73</v>
      </c>
      <c r="F34" s="43" t="s">
        <v>173</v>
      </c>
      <c r="G34" s="39" t="s">
        <v>143</v>
      </c>
      <c r="H34" s="35">
        <v>44335</v>
      </c>
      <c r="I34" s="35">
        <v>44630</v>
      </c>
      <c r="J34" s="75">
        <v>6058</v>
      </c>
      <c r="K34" s="75">
        <v>0</v>
      </c>
      <c r="L34" s="75">
        <v>4000</v>
      </c>
      <c r="M34" s="75">
        <v>717</v>
      </c>
      <c r="N34" s="76">
        <f t="shared" si="2"/>
        <v>0.17925</v>
      </c>
      <c r="O34" s="52">
        <v>0</v>
      </c>
      <c r="P34" s="52">
        <v>4058</v>
      </c>
      <c r="Q34" s="36" t="s">
        <v>174</v>
      </c>
      <c r="R34" s="36" t="s">
        <v>175</v>
      </c>
      <c r="S34" s="36" t="s">
        <v>176</v>
      </c>
      <c r="T34" s="52" t="s">
        <v>35</v>
      </c>
      <c r="U34" s="10">
        <f t="shared" si="9"/>
        <v>0.118355893034005</v>
      </c>
      <c r="V34" s="2">
        <f>M34-[1]总体情况!M35</f>
        <v>430</v>
      </c>
      <c r="W34" s="4"/>
    </row>
    <row r="35" s="2" customFormat="1" ht="112" customHeight="1" spans="1:22">
      <c r="A35" s="61">
        <v>26</v>
      </c>
      <c r="B35" s="52" t="s">
        <v>177</v>
      </c>
      <c r="C35" s="51" t="s">
        <v>37</v>
      </c>
      <c r="D35" s="63" t="s">
        <v>37</v>
      </c>
      <c r="E35" s="38" t="s">
        <v>29</v>
      </c>
      <c r="F35" s="43" t="s">
        <v>178</v>
      </c>
      <c r="G35" s="39" t="s">
        <v>137</v>
      </c>
      <c r="H35" s="35">
        <v>44409</v>
      </c>
      <c r="I35" s="35">
        <v>44531</v>
      </c>
      <c r="J35" s="75">
        <v>1735</v>
      </c>
      <c r="K35" s="75">
        <v>0</v>
      </c>
      <c r="L35" s="75">
        <v>1735</v>
      </c>
      <c r="M35" s="75">
        <v>0</v>
      </c>
      <c r="N35" s="76">
        <f t="shared" si="2"/>
        <v>0</v>
      </c>
      <c r="O35" s="52">
        <v>850</v>
      </c>
      <c r="P35" s="52">
        <v>850</v>
      </c>
      <c r="Q35" s="36" t="s">
        <v>179</v>
      </c>
      <c r="R35" s="36" t="s">
        <v>180</v>
      </c>
      <c r="S35" s="36" t="s">
        <v>181</v>
      </c>
      <c r="T35" s="52" t="s">
        <v>42</v>
      </c>
      <c r="U35" s="10"/>
      <c r="V35" s="2">
        <f>M35-[1]总体情况!M36</f>
        <v>0</v>
      </c>
    </row>
    <row r="36" s="2" customFormat="1" ht="100" customHeight="1" spans="1:22">
      <c r="A36" s="61">
        <v>27</v>
      </c>
      <c r="B36" s="52" t="s">
        <v>182</v>
      </c>
      <c r="C36" s="63" t="s">
        <v>80</v>
      </c>
      <c r="D36" s="63" t="s">
        <v>72</v>
      </c>
      <c r="E36" s="38" t="s">
        <v>73</v>
      </c>
      <c r="F36" s="43" t="s">
        <v>183</v>
      </c>
      <c r="G36" s="39" t="s">
        <v>137</v>
      </c>
      <c r="H36" s="35">
        <v>44440</v>
      </c>
      <c r="I36" s="35">
        <v>44531</v>
      </c>
      <c r="J36" s="75">
        <v>2500</v>
      </c>
      <c r="K36" s="75">
        <v>0</v>
      </c>
      <c r="L36" s="75">
        <v>2500</v>
      </c>
      <c r="M36" s="75">
        <v>0</v>
      </c>
      <c r="N36" s="76">
        <v>0</v>
      </c>
      <c r="O36" s="52">
        <v>2500</v>
      </c>
      <c r="P36" s="52">
        <v>2500</v>
      </c>
      <c r="Q36" s="36" t="s">
        <v>184</v>
      </c>
      <c r="R36" s="36" t="s">
        <v>185</v>
      </c>
      <c r="S36" s="36" t="s">
        <v>186</v>
      </c>
      <c r="T36" s="52" t="s">
        <v>42</v>
      </c>
      <c r="U36" s="10"/>
      <c r="V36" s="2">
        <f>M36-[1]总体情况!M37</f>
        <v>0</v>
      </c>
    </row>
    <row r="37" s="2" customFormat="1" ht="26" customHeight="1" spans="1:22">
      <c r="A37" s="58" t="s">
        <v>187</v>
      </c>
      <c r="B37" s="56"/>
      <c r="C37" s="56"/>
      <c r="D37" s="56"/>
      <c r="E37" s="56"/>
      <c r="F37" s="57"/>
      <c r="G37" s="46"/>
      <c r="H37" s="49"/>
      <c r="I37" s="49"/>
      <c r="J37" s="78">
        <f t="shared" ref="J37:M37" si="11">SUM(J38:J46)</f>
        <v>57198</v>
      </c>
      <c r="K37" s="78">
        <f t="shared" si="11"/>
        <v>0</v>
      </c>
      <c r="L37" s="78">
        <f t="shared" si="11"/>
        <v>19433</v>
      </c>
      <c r="M37" s="79">
        <f t="shared" si="11"/>
        <v>2273</v>
      </c>
      <c r="N37" s="74">
        <f>M37/L37</f>
        <v>0.116965985694437</v>
      </c>
      <c r="O37" s="78">
        <f>SUM(O38:O46)</f>
        <v>14673</v>
      </c>
      <c r="P37" s="78">
        <f>SUM(P38:P46)</f>
        <v>50943</v>
      </c>
      <c r="Q37" s="36"/>
      <c r="R37" s="36"/>
      <c r="S37" s="36"/>
      <c r="T37" s="52"/>
      <c r="U37" s="10"/>
      <c r="V37" s="2">
        <f>M37-[1]总体情况!M38</f>
        <v>2143</v>
      </c>
    </row>
    <row r="38" s="4" customFormat="1" ht="179" customHeight="1" spans="1:22">
      <c r="A38" s="61">
        <v>28</v>
      </c>
      <c r="B38" s="36" t="s">
        <v>188</v>
      </c>
      <c r="C38" s="41" t="s">
        <v>27</v>
      </c>
      <c r="D38" s="41" t="s">
        <v>28</v>
      </c>
      <c r="E38" s="38" t="s">
        <v>29</v>
      </c>
      <c r="F38" s="43" t="s">
        <v>189</v>
      </c>
      <c r="G38" s="39" t="s">
        <v>129</v>
      </c>
      <c r="H38" s="35">
        <v>44348</v>
      </c>
      <c r="I38" s="35">
        <v>44805</v>
      </c>
      <c r="J38" s="75">
        <v>24530</v>
      </c>
      <c r="K38" s="75">
        <v>0</v>
      </c>
      <c r="L38" s="75">
        <v>8000</v>
      </c>
      <c r="M38" s="75">
        <v>0</v>
      </c>
      <c r="N38" s="76">
        <f>M38/L38</f>
        <v>0</v>
      </c>
      <c r="O38" s="52">
        <v>8000</v>
      </c>
      <c r="P38" s="52">
        <v>24500</v>
      </c>
      <c r="Q38" s="36" t="s">
        <v>190</v>
      </c>
      <c r="R38" s="36" t="s">
        <v>191</v>
      </c>
      <c r="S38" s="36" t="s">
        <v>192</v>
      </c>
      <c r="T38" s="52" t="s">
        <v>35</v>
      </c>
      <c r="U38" s="96"/>
      <c r="V38" s="2">
        <f>M38-[1]总体情况!M39</f>
        <v>0</v>
      </c>
    </row>
    <row r="39" s="4" customFormat="1" ht="74" customHeight="1" spans="1:22">
      <c r="A39" s="61">
        <v>29</v>
      </c>
      <c r="B39" s="36" t="s">
        <v>193</v>
      </c>
      <c r="C39" s="41" t="s">
        <v>27</v>
      </c>
      <c r="D39" s="41" t="s">
        <v>28</v>
      </c>
      <c r="E39" s="38" t="s">
        <v>29</v>
      </c>
      <c r="F39" s="43" t="s">
        <v>194</v>
      </c>
      <c r="G39" s="39" t="s">
        <v>137</v>
      </c>
      <c r="H39" s="35">
        <v>44348</v>
      </c>
      <c r="I39" s="35">
        <v>44531</v>
      </c>
      <c r="J39" s="75">
        <v>1000</v>
      </c>
      <c r="K39" s="75">
        <v>0</v>
      </c>
      <c r="L39" s="75">
        <v>1000</v>
      </c>
      <c r="M39" s="75">
        <v>0</v>
      </c>
      <c r="N39" s="76">
        <f t="shared" ref="N39:N76" si="12">M39/L39</f>
        <v>0</v>
      </c>
      <c r="O39" s="52">
        <v>1000</v>
      </c>
      <c r="P39" s="52">
        <v>1000</v>
      </c>
      <c r="Q39" s="36" t="s">
        <v>195</v>
      </c>
      <c r="R39" s="36" t="s">
        <v>196</v>
      </c>
      <c r="S39" s="36" t="s">
        <v>197</v>
      </c>
      <c r="T39" s="52" t="s">
        <v>42</v>
      </c>
      <c r="U39" s="96"/>
      <c r="V39" s="2">
        <f>M39-[1]总体情况!M40</f>
        <v>0</v>
      </c>
    </row>
    <row r="40" s="4" customFormat="1" ht="141" customHeight="1" spans="1:22">
      <c r="A40" s="61">
        <v>30</v>
      </c>
      <c r="B40" s="36" t="s">
        <v>198</v>
      </c>
      <c r="C40" s="64" t="s">
        <v>199</v>
      </c>
      <c r="D40" s="54" t="s">
        <v>200</v>
      </c>
      <c r="E40" s="38" t="s">
        <v>29</v>
      </c>
      <c r="F40" s="43" t="s">
        <v>201</v>
      </c>
      <c r="G40" s="39" t="s">
        <v>129</v>
      </c>
      <c r="H40" s="35">
        <v>44257</v>
      </c>
      <c r="I40" s="35">
        <v>44714</v>
      </c>
      <c r="J40" s="75">
        <v>5402</v>
      </c>
      <c r="K40" s="50">
        <v>0</v>
      </c>
      <c r="L40" s="75">
        <v>2000</v>
      </c>
      <c r="M40" s="75">
        <v>1078</v>
      </c>
      <c r="N40" s="76">
        <f t="shared" si="12"/>
        <v>0.539</v>
      </c>
      <c r="O40" s="75">
        <v>0</v>
      </c>
      <c r="P40" s="75">
        <v>1537</v>
      </c>
      <c r="Q40" s="36" t="s">
        <v>202</v>
      </c>
      <c r="R40" s="36" t="s">
        <v>203</v>
      </c>
      <c r="S40" s="36" t="s">
        <v>204</v>
      </c>
      <c r="T40" s="52" t="s">
        <v>35</v>
      </c>
      <c r="U40" s="96"/>
      <c r="V40" s="2">
        <f>M40-[1]总体情况!M41</f>
        <v>1078</v>
      </c>
    </row>
    <row r="41" s="4" customFormat="1" ht="124" customHeight="1" spans="1:22">
      <c r="A41" s="61">
        <v>31</v>
      </c>
      <c r="B41" s="44" t="s">
        <v>205</v>
      </c>
      <c r="C41" s="51" t="s">
        <v>206</v>
      </c>
      <c r="D41" s="51" t="s">
        <v>206</v>
      </c>
      <c r="E41" s="41" t="s">
        <v>207</v>
      </c>
      <c r="F41" s="48" t="s">
        <v>208</v>
      </c>
      <c r="G41" s="46" t="s">
        <v>137</v>
      </c>
      <c r="H41" s="35">
        <v>44256</v>
      </c>
      <c r="I41" s="35">
        <v>44440</v>
      </c>
      <c r="J41" s="50">
        <v>653</v>
      </c>
      <c r="K41" s="75">
        <v>0</v>
      </c>
      <c r="L41" s="50">
        <v>653</v>
      </c>
      <c r="M41" s="50">
        <v>0</v>
      </c>
      <c r="N41" s="76">
        <f t="shared" si="12"/>
        <v>0</v>
      </c>
      <c r="O41" s="75">
        <v>653</v>
      </c>
      <c r="P41" s="75">
        <v>653</v>
      </c>
      <c r="Q41" s="36" t="s">
        <v>209</v>
      </c>
      <c r="R41" s="36" t="s">
        <v>210</v>
      </c>
      <c r="S41" s="36" t="s">
        <v>211</v>
      </c>
      <c r="T41" s="52" t="s">
        <v>42</v>
      </c>
      <c r="U41" s="96"/>
      <c r="V41" s="2">
        <f>M41-[1]总体情况!M42</f>
        <v>0</v>
      </c>
    </row>
    <row r="42" s="4" customFormat="1" ht="140" customHeight="1" spans="1:23">
      <c r="A42" s="61">
        <v>32</v>
      </c>
      <c r="B42" s="36" t="s">
        <v>212</v>
      </c>
      <c r="C42" s="51" t="s">
        <v>71</v>
      </c>
      <c r="D42" s="51" t="s">
        <v>72</v>
      </c>
      <c r="E42" s="38" t="s">
        <v>73</v>
      </c>
      <c r="F42" s="43" t="s">
        <v>213</v>
      </c>
      <c r="G42" s="39" t="s">
        <v>214</v>
      </c>
      <c r="H42" s="35">
        <v>44228</v>
      </c>
      <c r="I42" s="35">
        <v>44531</v>
      </c>
      <c r="J42" s="75">
        <v>3333</v>
      </c>
      <c r="K42" s="75">
        <v>0</v>
      </c>
      <c r="L42" s="75">
        <v>3000</v>
      </c>
      <c r="M42" s="75">
        <v>723</v>
      </c>
      <c r="N42" s="76">
        <f t="shared" si="12"/>
        <v>0.241</v>
      </c>
      <c r="O42" s="52">
        <v>1870</v>
      </c>
      <c r="P42" s="52">
        <v>2203</v>
      </c>
      <c r="Q42" s="36" t="s">
        <v>215</v>
      </c>
      <c r="R42" s="36" t="s">
        <v>216</v>
      </c>
      <c r="S42" s="36" t="s">
        <v>217</v>
      </c>
      <c r="T42" s="52" t="s">
        <v>35</v>
      </c>
      <c r="U42" s="96"/>
      <c r="V42" s="2">
        <f>M42-[1]总体情况!M43</f>
        <v>723</v>
      </c>
      <c r="W42" s="2">
        <f t="shared" ref="W42:W44" si="13">(M42+K42)/J42</f>
        <v>0.216921692169217</v>
      </c>
    </row>
    <row r="43" s="4" customFormat="1" ht="195" customHeight="1" spans="1:16384">
      <c r="A43" s="61">
        <v>33</v>
      </c>
      <c r="B43" s="44" t="s">
        <v>218</v>
      </c>
      <c r="C43" s="54" t="s">
        <v>71</v>
      </c>
      <c r="D43" s="54" t="s">
        <v>72</v>
      </c>
      <c r="E43" s="41" t="s">
        <v>73</v>
      </c>
      <c r="F43" s="44" t="s">
        <v>219</v>
      </c>
      <c r="G43" s="39" t="s">
        <v>137</v>
      </c>
      <c r="H43" s="35">
        <v>44256</v>
      </c>
      <c r="I43" s="35">
        <v>44531</v>
      </c>
      <c r="J43" s="77">
        <v>650</v>
      </c>
      <c r="K43" s="50">
        <v>0</v>
      </c>
      <c r="L43" s="77">
        <v>650</v>
      </c>
      <c r="M43" s="77">
        <v>0</v>
      </c>
      <c r="N43" s="76">
        <f t="shared" si="12"/>
        <v>0</v>
      </c>
      <c r="O43" s="75">
        <v>0</v>
      </c>
      <c r="P43" s="75">
        <v>0</v>
      </c>
      <c r="Q43" s="36" t="s">
        <v>220</v>
      </c>
      <c r="R43" s="36" t="s">
        <v>221</v>
      </c>
      <c r="S43" s="36" t="s">
        <v>222</v>
      </c>
      <c r="T43" s="52" t="s">
        <v>42</v>
      </c>
      <c r="U43" s="96"/>
      <c r="V43" s="2">
        <f>M43-[1]总体情况!M44</f>
        <v>0</v>
      </c>
      <c r="W43" s="2">
        <f t="shared" si="13"/>
        <v>0</v>
      </c>
      <c r="X43" s="2"/>
      <c r="Y43" s="2"/>
      <c r="Z43" s="10"/>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11"/>
      <c r="XDS43" s="11"/>
      <c r="XDT43" s="11"/>
      <c r="XDU43" s="11"/>
      <c r="XDV43" s="11"/>
      <c r="XDW43" s="11"/>
      <c r="XDX43" s="11"/>
      <c r="XDY43" s="11"/>
      <c r="XDZ43" s="11"/>
      <c r="XEA43" s="11"/>
      <c r="XEB43" s="11"/>
      <c r="XEC43" s="11"/>
      <c r="XED43" s="11"/>
      <c r="XEE43" s="11"/>
      <c r="XEF43" s="11"/>
      <c r="XEG43" s="11"/>
      <c r="XEH43" s="11"/>
      <c r="XEI43" s="11"/>
      <c r="XEJ43" s="11"/>
      <c r="XEK43" s="11"/>
      <c r="XEL43" s="11"/>
      <c r="XEM43" s="11"/>
      <c r="XEN43" s="11"/>
      <c r="XEO43" s="11"/>
      <c r="XEP43" s="11"/>
      <c r="XEQ43" s="11"/>
      <c r="XER43" s="11"/>
      <c r="XES43" s="11"/>
      <c r="XET43" s="11"/>
      <c r="XEU43" s="11"/>
      <c r="XEV43" s="11"/>
      <c r="XEW43" s="11"/>
      <c r="XEX43" s="11"/>
      <c r="XEY43" s="11"/>
      <c r="XEZ43" s="11"/>
      <c r="XFA43" s="11"/>
      <c r="XFB43" s="11"/>
      <c r="XFC43" s="11"/>
      <c r="XFD43" s="11"/>
    </row>
    <row r="44" ht="104" customHeight="1" spans="1:23">
      <c r="A44" s="61">
        <v>34</v>
      </c>
      <c r="B44" s="44" t="s">
        <v>223</v>
      </c>
      <c r="C44" s="40" t="s">
        <v>71</v>
      </c>
      <c r="D44" s="54" t="s">
        <v>72</v>
      </c>
      <c r="E44" s="41" t="s">
        <v>73</v>
      </c>
      <c r="F44" s="44" t="s">
        <v>224</v>
      </c>
      <c r="G44" s="39" t="s">
        <v>137</v>
      </c>
      <c r="H44" s="35">
        <v>44256</v>
      </c>
      <c r="I44" s="35">
        <v>44531</v>
      </c>
      <c r="J44" s="77">
        <v>630</v>
      </c>
      <c r="K44" s="77">
        <v>0</v>
      </c>
      <c r="L44" s="77">
        <v>630</v>
      </c>
      <c r="M44" s="77">
        <v>472</v>
      </c>
      <c r="N44" s="76">
        <f t="shared" si="12"/>
        <v>0.749206349206349</v>
      </c>
      <c r="O44" s="77">
        <v>50</v>
      </c>
      <c r="P44" s="77">
        <v>50</v>
      </c>
      <c r="Q44" s="36" t="s">
        <v>225</v>
      </c>
      <c r="R44" s="36" t="s">
        <v>226</v>
      </c>
      <c r="S44" s="36" t="s">
        <v>227</v>
      </c>
      <c r="T44" s="52" t="s">
        <v>42</v>
      </c>
      <c r="V44" s="2">
        <f>M44-[1]总体情况!M45</f>
        <v>342</v>
      </c>
      <c r="W44" s="2">
        <f t="shared" si="13"/>
        <v>0.749206349206349</v>
      </c>
    </row>
    <row r="45" s="4" customFormat="1" ht="117" customHeight="1" spans="1:22">
      <c r="A45" s="61">
        <v>35</v>
      </c>
      <c r="B45" s="36" t="s">
        <v>228</v>
      </c>
      <c r="C45" s="54" t="s">
        <v>71</v>
      </c>
      <c r="D45" s="54" t="s">
        <v>72</v>
      </c>
      <c r="E45" s="41" t="s">
        <v>73</v>
      </c>
      <c r="F45" s="43" t="s">
        <v>229</v>
      </c>
      <c r="G45" s="39" t="s">
        <v>137</v>
      </c>
      <c r="H45" s="35">
        <v>44348</v>
      </c>
      <c r="I45" s="35">
        <v>44621</v>
      </c>
      <c r="J45" s="75">
        <v>1000</v>
      </c>
      <c r="K45" s="50">
        <v>0</v>
      </c>
      <c r="L45" s="75">
        <v>500</v>
      </c>
      <c r="M45" s="75">
        <v>0</v>
      </c>
      <c r="N45" s="76">
        <f t="shared" si="12"/>
        <v>0</v>
      </c>
      <c r="O45" s="75">
        <v>100</v>
      </c>
      <c r="P45" s="75">
        <v>1000</v>
      </c>
      <c r="Q45" s="36" t="s">
        <v>230</v>
      </c>
      <c r="R45" s="36" t="s">
        <v>92</v>
      </c>
      <c r="S45" s="36" t="s">
        <v>231</v>
      </c>
      <c r="T45" s="52" t="s">
        <v>42</v>
      </c>
      <c r="U45" s="96"/>
      <c r="V45" s="2">
        <f>M45-[1]总体情况!M46</f>
        <v>0</v>
      </c>
    </row>
    <row r="46" s="4" customFormat="1" ht="50" customHeight="1" spans="1:22">
      <c r="A46" s="61">
        <v>36</v>
      </c>
      <c r="B46" s="36" t="s">
        <v>232</v>
      </c>
      <c r="C46" s="54" t="s">
        <v>71</v>
      </c>
      <c r="D46" s="54" t="s">
        <v>72</v>
      </c>
      <c r="E46" s="41" t="s">
        <v>73</v>
      </c>
      <c r="F46" s="36" t="s">
        <v>233</v>
      </c>
      <c r="G46" s="39" t="s">
        <v>129</v>
      </c>
      <c r="H46" s="35">
        <v>44470</v>
      </c>
      <c r="I46" s="35">
        <v>44896</v>
      </c>
      <c r="J46" s="75">
        <v>20000</v>
      </c>
      <c r="K46" s="50">
        <v>0</v>
      </c>
      <c r="L46" s="75">
        <v>3000</v>
      </c>
      <c r="M46" s="75">
        <v>0</v>
      </c>
      <c r="N46" s="76">
        <f t="shared" si="12"/>
        <v>0</v>
      </c>
      <c r="O46" s="75">
        <v>3000</v>
      </c>
      <c r="P46" s="75">
        <v>20000</v>
      </c>
      <c r="Q46" s="36" t="s">
        <v>195</v>
      </c>
      <c r="R46" s="36" t="s">
        <v>234</v>
      </c>
      <c r="S46" s="36" t="s">
        <v>235</v>
      </c>
      <c r="T46" s="52" t="s">
        <v>42</v>
      </c>
      <c r="U46" s="96"/>
      <c r="V46" s="2">
        <f>M46-[1]总体情况!M47</f>
        <v>0</v>
      </c>
    </row>
    <row r="47" s="2" customFormat="1" ht="31" customHeight="1" spans="1:22">
      <c r="A47" s="58" t="s">
        <v>236</v>
      </c>
      <c r="B47" s="56"/>
      <c r="C47" s="56"/>
      <c r="D47" s="56"/>
      <c r="E47" s="56"/>
      <c r="F47" s="57"/>
      <c r="G47" s="46"/>
      <c r="H47" s="49"/>
      <c r="I47" s="49"/>
      <c r="J47" s="78">
        <f t="shared" ref="J47:M47" si="14">SUM(J48:J49)</f>
        <v>2816</v>
      </c>
      <c r="K47" s="78">
        <f t="shared" si="14"/>
        <v>0</v>
      </c>
      <c r="L47" s="78">
        <f t="shared" si="14"/>
        <v>2016</v>
      </c>
      <c r="M47" s="78">
        <f t="shared" si="14"/>
        <v>0</v>
      </c>
      <c r="N47" s="74">
        <f t="shared" si="12"/>
        <v>0</v>
      </c>
      <c r="O47" s="78">
        <f>SUM(O48:O49)</f>
        <v>2016</v>
      </c>
      <c r="P47" s="78">
        <f>SUM(P48:P49)</f>
        <v>2816</v>
      </c>
      <c r="Q47" s="36"/>
      <c r="R47" s="36"/>
      <c r="S47" s="36"/>
      <c r="T47" s="52"/>
      <c r="U47" s="10"/>
      <c r="V47" s="2">
        <f>M47-[1]总体情况!M48</f>
        <v>0</v>
      </c>
    </row>
    <row r="48" s="4" customFormat="1" ht="55" customHeight="1" spans="1:22">
      <c r="A48" s="61">
        <v>37</v>
      </c>
      <c r="B48" s="44" t="s">
        <v>237</v>
      </c>
      <c r="C48" s="42" t="s">
        <v>238</v>
      </c>
      <c r="D48" s="42" t="s">
        <v>238</v>
      </c>
      <c r="E48" s="41" t="s">
        <v>207</v>
      </c>
      <c r="F48" s="44" t="s">
        <v>239</v>
      </c>
      <c r="G48" s="39" t="s">
        <v>137</v>
      </c>
      <c r="H48" s="35">
        <v>44348</v>
      </c>
      <c r="I48" s="35">
        <v>44682</v>
      </c>
      <c r="J48" s="75">
        <v>1800</v>
      </c>
      <c r="K48" s="50">
        <v>0</v>
      </c>
      <c r="L48" s="75">
        <v>1000</v>
      </c>
      <c r="M48" s="75">
        <v>0</v>
      </c>
      <c r="N48" s="76">
        <f t="shared" si="12"/>
        <v>0</v>
      </c>
      <c r="O48" s="75">
        <v>1000</v>
      </c>
      <c r="P48" s="75">
        <v>1800</v>
      </c>
      <c r="Q48" s="36" t="s">
        <v>240</v>
      </c>
      <c r="R48" s="36" t="s">
        <v>241</v>
      </c>
      <c r="S48" s="36" t="s">
        <v>242</v>
      </c>
      <c r="T48" s="52" t="s">
        <v>42</v>
      </c>
      <c r="U48" s="96"/>
      <c r="V48" s="2">
        <f>M48-[1]总体情况!M49</f>
        <v>0</v>
      </c>
    </row>
    <row r="49" s="4" customFormat="1" ht="55" customHeight="1" spans="1:22">
      <c r="A49" s="61">
        <v>38</v>
      </c>
      <c r="B49" s="65" t="s">
        <v>243</v>
      </c>
      <c r="C49" s="42" t="s">
        <v>244</v>
      </c>
      <c r="D49" s="42" t="s">
        <v>244</v>
      </c>
      <c r="E49" s="41" t="s">
        <v>207</v>
      </c>
      <c r="F49" s="65" t="s">
        <v>245</v>
      </c>
      <c r="G49" s="39" t="s">
        <v>137</v>
      </c>
      <c r="H49" s="35">
        <v>44317</v>
      </c>
      <c r="I49" s="35">
        <v>44531</v>
      </c>
      <c r="J49" s="50">
        <v>1016</v>
      </c>
      <c r="K49" s="50">
        <v>0</v>
      </c>
      <c r="L49" s="75">
        <v>1016</v>
      </c>
      <c r="M49" s="75">
        <v>0</v>
      </c>
      <c r="N49" s="76">
        <f t="shared" si="12"/>
        <v>0</v>
      </c>
      <c r="O49" s="75">
        <v>1016</v>
      </c>
      <c r="P49" s="75">
        <v>1016</v>
      </c>
      <c r="Q49" s="36" t="s">
        <v>246</v>
      </c>
      <c r="R49" s="36" t="s">
        <v>247</v>
      </c>
      <c r="S49" s="36" t="s">
        <v>248</v>
      </c>
      <c r="T49" s="52" t="s">
        <v>42</v>
      </c>
      <c r="U49" s="96"/>
      <c r="V49" s="2">
        <f>M49-[1]总体情况!M50</f>
        <v>0</v>
      </c>
    </row>
    <row r="50" ht="26" customHeight="1" spans="1:22">
      <c r="A50" s="66" t="s">
        <v>249</v>
      </c>
      <c r="B50" s="66"/>
      <c r="C50" s="66"/>
      <c r="D50" s="66"/>
      <c r="E50" s="66"/>
      <c r="F50" s="66"/>
      <c r="G50" s="39"/>
      <c r="H50" s="35"/>
      <c r="I50" s="35"/>
      <c r="J50" s="73">
        <f t="shared" ref="J50:M50" si="15">J51+J62</f>
        <v>715983</v>
      </c>
      <c r="K50" s="73">
        <f t="shared" si="15"/>
        <v>79103</v>
      </c>
      <c r="L50" s="73">
        <f t="shared" si="15"/>
        <v>100013</v>
      </c>
      <c r="M50" s="73">
        <f t="shared" si="15"/>
        <v>35595</v>
      </c>
      <c r="N50" s="74">
        <f t="shared" si="12"/>
        <v>0.355903732514773</v>
      </c>
      <c r="O50" s="73">
        <f>O51+O62</f>
        <v>0</v>
      </c>
      <c r="P50" s="73">
        <f>P51+P62</f>
        <v>0</v>
      </c>
      <c r="Q50" s="36"/>
      <c r="R50" s="36"/>
      <c r="S50" s="36"/>
      <c r="T50" s="52"/>
      <c r="V50" s="2">
        <f>M50-[1]总体情况!M51</f>
        <v>26696</v>
      </c>
    </row>
    <row r="51" ht="26" customHeight="1" spans="1:22">
      <c r="A51" s="66" t="s">
        <v>250</v>
      </c>
      <c r="B51" s="66"/>
      <c r="C51" s="66"/>
      <c r="D51" s="66"/>
      <c r="E51" s="66"/>
      <c r="F51" s="66"/>
      <c r="G51" s="39"/>
      <c r="H51" s="35"/>
      <c r="I51" s="35"/>
      <c r="J51" s="14">
        <f t="shared" ref="J51:M51" si="16">SUM(J52:J61)</f>
        <v>463988</v>
      </c>
      <c r="K51" s="14">
        <f t="shared" si="16"/>
        <v>79103</v>
      </c>
      <c r="L51" s="14">
        <f t="shared" si="16"/>
        <v>55513</v>
      </c>
      <c r="M51" s="81">
        <f t="shared" si="16"/>
        <v>27611</v>
      </c>
      <c r="N51" s="74">
        <f t="shared" si="12"/>
        <v>0.497378992308108</v>
      </c>
      <c r="O51" s="14">
        <f>SUM(O52:O61)</f>
        <v>0</v>
      </c>
      <c r="P51" s="14">
        <f>SUM(P52:P61)</f>
        <v>0</v>
      </c>
      <c r="Q51" s="36"/>
      <c r="R51" s="36"/>
      <c r="S51" s="36"/>
      <c r="T51" s="52"/>
      <c r="V51" s="2">
        <f>M51-[1]总体情况!M52</f>
        <v>20175</v>
      </c>
    </row>
    <row r="52" s="4" customFormat="1" ht="116" customHeight="1" spans="1:22">
      <c r="A52" s="67">
        <v>39</v>
      </c>
      <c r="B52" s="36" t="s">
        <v>251</v>
      </c>
      <c r="C52" s="40" t="s">
        <v>252</v>
      </c>
      <c r="D52" s="40" t="s">
        <v>28</v>
      </c>
      <c r="E52" s="38" t="s">
        <v>29</v>
      </c>
      <c r="F52" s="36" t="s">
        <v>253</v>
      </c>
      <c r="G52" s="39" t="s">
        <v>254</v>
      </c>
      <c r="H52" s="47">
        <v>43525</v>
      </c>
      <c r="I52" s="47">
        <v>45261</v>
      </c>
      <c r="J52" s="75">
        <v>100000</v>
      </c>
      <c r="K52" s="75">
        <v>13353</v>
      </c>
      <c r="L52" s="75">
        <v>10000</v>
      </c>
      <c r="M52" s="75">
        <v>6562</v>
      </c>
      <c r="N52" s="76">
        <f t="shared" si="12"/>
        <v>0.6562</v>
      </c>
      <c r="O52" s="50">
        <v>0</v>
      </c>
      <c r="P52" s="50">
        <v>0</v>
      </c>
      <c r="Q52" s="36" t="s">
        <v>255</v>
      </c>
      <c r="R52" s="36" t="s">
        <v>256</v>
      </c>
      <c r="S52" s="36" t="s">
        <v>257</v>
      </c>
      <c r="T52" s="52" t="s">
        <v>42</v>
      </c>
      <c r="U52" s="96">
        <f>(9+12+6)/(9+12+12+12+12)</f>
        <v>0.473684210526316</v>
      </c>
      <c r="V52" s="2">
        <f>M52-[1]总体情况!M53</f>
        <v>6251</v>
      </c>
    </row>
    <row r="53" s="4" customFormat="1" ht="131" customHeight="1" spans="1:22">
      <c r="A53" s="67">
        <v>40</v>
      </c>
      <c r="B53" s="36" t="s">
        <v>258</v>
      </c>
      <c r="C53" s="40" t="s">
        <v>259</v>
      </c>
      <c r="D53" s="40" t="s">
        <v>28</v>
      </c>
      <c r="E53" s="38" t="s">
        <v>29</v>
      </c>
      <c r="F53" s="36" t="s">
        <v>260</v>
      </c>
      <c r="G53" s="39" t="s">
        <v>31</v>
      </c>
      <c r="H53" s="47">
        <v>43313</v>
      </c>
      <c r="I53" s="47">
        <v>44531</v>
      </c>
      <c r="J53" s="50">
        <v>46000</v>
      </c>
      <c r="K53" s="75">
        <v>12069</v>
      </c>
      <c r="L53" s="75">
        <v>10000</v>
      </c>
      <c r="M53" s="75">
        <v>4986</v>
      </c>
      <c r="N53" s="76">
        <f t="shared" si="12"/>
        <v>0.4986</v>
      </c>
      <c r="O53" s="50">
        <v>0</v>
      </c>
      <c r="P53" s="50">
        <v>0</v>
      </c>
      <c r="Q53" s="36" t="s">
        <v>261</v>
      </c>
      <c r="R53" s="36" t="s">
        <v>262</v>
      </c>
      <c r="S53" s="36" t="s">
        <v>263</v>
      </c>
      <c r="T53" s="52" t="s">
        <v>35</v>
      </c>
      <c r="U53" s="10">
        <f t="shared" ref="U53:U56" si="17">(K53+M53)/J53</f>
        <v>0.370760869565217</v>
      </c>
      <c r="V53" s="2">
        <f>M53-[1]总体情况!M54</f>
        <v>4383</v>
      </c>
    </row>
    <row r="54" ht="131" customHeight="1" spans="1:22">
      <c r="A54" s="67">
        <v>41</v>
      </c>
      <c r="B54" s="36" t="s">
        <v>264</v>
      </c>
      <c r="C54" s="40" t="s">
        <v>265</v>
      </c>
      <c r="D54" s="62" t="s">
        <v>238</v>
      </c>
      <c r="E54" s="38" t="s">
        <v>207</v>
      </c>
      <c r="F54" s="36" t="s">
        <v>266</v>
      </c>
      <c r="G54" s="39" t="s">
        <v>267</v>
      </c>
      <c r="H54" s="47">
        <v>44166</v>
      </c>
      <c r="I54" s="47">
        <v>44348</v>
      </c>
      <c r="J54" s="82">
        <v>4200</v>
      </c>
      <c r="K54" s="75">
        <v>0</v>
      </c>
      <c r="L54" s="75">
        <v>4200</v>
      </c>
      <c r="M54" s="75">
        <v>2575</v>
      </c>
      <c r="N54" s="76">
        <f t="shared" si="12"/>
        <v>0.613095238095238</v>
      </c>
      <c r="O54" s="50">
        <v>0</v>
      </c>
      <c r="P54" s="50">
        <v>0</v>
      </c>
      <c r="Q54" s="36" t="s">
        <v>268</v>
      </c>
      <c r="R54" s="36" t="s">
        <v>269</v>
      </c>
      <c r="S54" s="36" t="s">
        <v>270</v>
      </c>
      <c r="T54" s="52" t="s">
        <v>42</v>
      </c>
      <c r="U54" s="10">
        <f t="shared" si="17"/>
        <v>0.613095238095238</v>
      </c>
      <c r="V54" s="2">
        <f>M54-[1]总体情况!M55</f>
        <v>1029</v>
      </c>
    </row>
    <row r="55" s="4" customFormat="1" ht="167" customHeight="1" spans="1:23">
      <c r="A55" s="67">
        <v>42</v>
      </c>
      <c r="B55" s="44" t="s">
        <v>271</v>
      </c>
      <c r="C55" s="62" t="s">
        <v>272</v>
      </c>
      <c r="D55" s="62" t="s">
        <v>273</v>
      </c>
      <c r="E55" s="41" t="s">
        <v>207</v>
      </c>
      <c r="F55" s="48" t="s">
        <v>274</v>
      </c>
      <c r="G55" s="46" t="s">
        <v>60</v>
      </c>
      <c r="H55" s="35">
        <v>43252</v>
      </c>
      <c r="I55" s="35">
        <v>44896</v>
      </c>
      <c r="J55" s="75">
        <v>15000</v>
      </c>
      <c r="K55" s="75">
        <v>5886</v>
      </c>
      <c r="L55" s="75">
        <v>2000</v>
      </c>
      <c r="M55" s="75">
        <v>490</v>
      </c>
      <c r="N55" s="76">
        <f t="shared" si="12"/>
        <v>0.245</v>
      </c>
      <c r="O55" s="50">
        <v>0</v>
      </c>
      <c r="P55" s="50">
        <v>0</v>
      </c>
      <c r="Q55" s="36" t="s">
        <v>275</v>
      </c>
      <c r="R55" s="36" t="s">
        <v>276</v>
      </c>
      <c r="S55" s="36" t="s">
        <v>277</v>
      </c>
      <c r="T55" s="52" t="s">
        <v>42</v>
      </c>
      <c r="U55" s="10">
        <f t="shared" si="17"/>
        <v>0.425066666666667</v>
      </c>
      <c r="V55" s="2">
        <f>M55-[1]总体情况!M56</f>
        <v>280</v>
      </c>
      <c r="W55" s="4">
        <f>(M55+K55)/J55</f>
        <v>0.425066666666667</v>
      </c>
    </row>
    <row r="56" s="4" customFormat="1" ht="92" customHeight="1" spans="1:22">
      <c r="A56" s="67">
        <v>43</v>
      </c>
      <c r="B56" s="36" t="s">
        <v>278</v>
      </c>
      <c r="C56" s="68" t="s">
        <v>279</v>
      </c>
      <c r="D56" s="62" t="s">
        <v>244</v>
      </c>
      <c r="E56" s="38" t="s">
        <v>207</v>
      </c>
      <c r="F56" s="43" t="s">
        <v>280</v>
      </c>
      <c r="G56" s="39" t="s">
        <v>281</v>
      </c>
      <c r="H56" s="47">
        <v>43952</v>
      </c>
      <c r="I56" s="47">
        <v>44713</v>
      </c>
      <c r="J56" s="52">
        <v>15000</v>
      </c>
      <c r="K56" s="75">
        <v>0</v>
      </c>
      <c r="L56" s="52">
        <v>8000</v>
      </c>
      <c r="M56" s="52">
        <v>0</v>
      </c>
      <c r="N56" s="76">
        <f t="shared" si="12"/>
        <v>0</v>
      </c>
      <c r="O56" s="50">
        <v>0</v>
      </c>
      <c r="P56" s="50">
        <v>0</v>
      </c>
      <c r="Q56" s="36" t="s">
        <v>282</v>
      </c>
      <c r="R56" s="36" t="s">
        <v>283</v>
      </c>
      <c r="S56" s="36" t="s">
        <v>284</v>
      </c>
      <c r="T56" s="52" t="s">
        <v>35</v>
      </c>
      <c r="U56" s="10">
        <f t="shared" si="17"/>
        <v>0</v>
      </c>
      <c r="V56" s="2">
        <f>M56-[1]总体情况!M57</f>
        <v>0</v>
      </c>
    </row>
    <row r="57" ht="182" customHeight="1" spans="1:22">
      <c r="A57" s="67">
        <v>44</v>
      </c>
      <c r="B57" s="44" t="s">
        <v>285</v>
      </c>
      <c r="C57" s="62" t="s">
        <v>286</v>
      </c>
      <c r="D57" s="62" t="s">
        <v>244</v>
      </c>
      <c r="E57" s="41" t="s">
        <v>207</v>
      </c>
      <c r="F57" s="44" t="s">
        <v>287</v>
      </c>
      <c r="G57" s="46" t="s">
        <v>60</v>
      </c>
      <c r="H57" s="35">
        <v>43617</v>
      </c>
      <c r="I57" s="35">
        <v>44896</v>
      </c>
      <c r="J57" s="52">
        <v>214200</v>
      </c>
      <c r="K57" s="52">
        <v>12500</v>
      </c>
      <c r="L57" s="52">
        <v>8000</v>
      </c>
      <c r="M57" s="52">
        <v>7202</v>
      </c>
      <c r="N57" s="76">
        <f t="shared" si="12"/>
        <v>0.90025</v>
      </c>
      <c r="O57" s="50">
        <v>0</v>
      </c>
      <c r="P57" s="50">
        <v>0</v>
      </c>
      <c r="Q57" s="97" t="s">
        <v>288</v>
      </c>
      <c r="R57" s="36" t="s">
        <v>289</v>
      </c>
      <c r="S57" s="36" t="s">
        <v>290</v>
      </c>
      <c r="T57" s="52" t="s">
        <v>35</v>
      </c>
      <c r="V57" s="2">
        <f>M57-[1]总体情况!M58</f>
        <v>4516</v>
      </c>
    </row>
    <row r="58" s="4" customFormat="1" ht="99" customHeight="1" spans="1:22">
      <c r="A58" s="67">
        <v>45</v>
      </c>
      <c r="B58" s="44" t="s">
        <v>291</v>
      </c>
      <c r="C58" s="62" t="s">
        <v>292</v>
      </c>
      <c r="D58" s="62" t="s">
        <v>244</v>
      </c>
      <c r="E58" s="41" t="s">
        <v>207</v>
      </c>
      <c r="F58" s="44" t="s">
        <v>293</v>
      </c>
      <c r="G58" s="46" t="s">
        <v>60</v>
      </c>
      <c r="H58" s="35">
        <v>44075</v>
      </c>
      <c r="I58" s="35">
        <v>44713</v>
      </c>
      <c r="J58" s="83">
        <v>7600</v>
      </c>
      <c r="K58" s="52">
        <v>0</v>
      </c>
      <c r="L58" s="52">
        <v>3000</v>
      </c>
      <c r="M58" s="52">
        <v>1325</v>
      </c>
      <c r="N58" s="76">
        <f t="shared" si="12"/>
        <v>0.441666666666667</v>
      </c>
      <c r="O58" s="50">
        <v>0</v>
      </c>
      <c r="P58" s="50">
        <v>0</v>
      </c>
      <c r="Q58" s="36" t="s">
        <v>294</v>
      </c>
      <c r="R58" s="36" t="s">
        <v>295</v>
      </c>
      <c r="S58" s="36" t="s">
        <v>296</v>
      </c>
      <c r="T58" s="52" t="s">
        <v>35</v>
      </c>
      <c r="U58" s="96"/>
      <c r="V58" s="2">
        <f>M58-[1]总体情况!M59</f>
        <v>945</v>
      </c>
    </row>
    <row r="59" s="4" customFormat="1" ht="248" customHeight="1" spans="1:22">
      <c r="A59" s="67">
        <v>46</v>
      </c>
      <c r="B59" s="44" t="s">
        <v>297</v>
      </c>
      <c r="C59" s="38" t="s">
        <v>298</v>
      </c>
      <c r="D59" s="41" t="s">
        <v>299</v>
      </c>
      <c r="E59" s="38" t="s">
        <v>53</v>
      </c>
      <c r="F59" s="43" t="s">
        <v>300</v>
      </c>
      <c r="G59" s="46" t="s">
        <v>60</v>
      </c>
      <c r="H59" s="47">
        <v>42736</v>
      </c>
      <c r="I59" s="47">
        <v>44905.1</v>
      </c>
      <c r="J59" s="52">
        <v>45000</v>
      </c>
      <c r="K59" s="75">
        <v>26620</v>
      </c>
      <c r="L59" s="52">
        <v>2000</v>
      </c>
      <c r="M59" s="52">
        <v>885</v>
      </c>
      <c r="N59" s="76">
        <f t="shared" si="12"/>
        <v>0.4425</v>
      </c>
      <c r="O59" s="50">
        <v>0</v>
      </c>
      <c r="P59" s="50">
        <v>0</v>
      </c>
      <c r="Q59" s="36" t="s">
        <v>301</v>
      </c>
      <c r="R59" s="43" t="s">
        <v>302</v>
      </c>
      <c r="S59" s="36" t="s">
        <v>303</v>
      </c>
      <c r="T59" s="52" t="s">
        <v>42</v>
      </c>
      <c r="U59" s="10">
        <f>(K59+M59)/J59</f>
        <v>0.611222222222222</v>
      </c>
      <c r="V59" s="2">
        <f>M59-[1]总体情况!M60</f>
        <v>353</v>
      </c>
    </row>
    <row r="60" ht="125" customHeight="1" spans="1:22">
      <c r="A60" s="67">
        <v>47</v>
      </c>
      <c r="B60" s="36" t="s">
        <v>304</v>
      </c>
      <c r="C60" s="40" t="s">
        <v>305</v>
      </c>
      <c r="D60" s="62" t="s">
        <v>28</v>
      </c>
      <c r="E60" s="38" t="s">
        <v>29</v>
      </c>
      <c r="F60" s="43" t="s">
        <v>306</v>
      </c>
      <c r="G60" s="39" t="s">
        <v>75</v>
      </c>
      <c r="H60" s="47">
        <v>44075</v>
      </c>
      <c r="I60" s="47">
        <v>44470</v>
      </c>
      <c r="J60" s="75">
        <v>12000</v>
      </c>
      <c r="K60" s="75">
        <v>5182</v>
      </c>
      <c r="L60" s="75">
        <v>6818</v>
      </c>
      <c r="M60" s="75">
        <v>2988</v>
      </c>
      <c r="N60" s="76">
        <f t="shared" si="12"/>
        <v>0.438251686711646</v>
      </c>
      <c r="O60" s="50">
        <v>0</v>
      </c>
      <c r="P60" s="50">
        <v>0</v>
      </c>
      <c r="Q60" s="98" t="s">
        <v>307</v>
      </c>
      <c r="R60" s="98" t="s">
        <v>289</v>
      </c>
      <c r="S60" s="36" t="s">
        <v>308</v>
      </c>
      <c r="T60" s="52" t="s">
        <v>42</v>
      </c>
      <c r="V60" s="2">
        <f>M60-[1]总体情况!M61</f>
        <v>2204</v>
      </c>
    </row>
    <row r="61" ht="108" customHeight="1" spans="1:22">
      <c r="A61" s="67">
        <v>48</v>
      </c>
      <c r="B61" s="36" t="s">
        <v>309</v>
      </c>
      <c r="C61" s="37" t="s">
        <v>310</v>
      </c>
      <c r="D61" s="37" t="s">
        <v>310</v>
      </c>
      <c r="E61" s="38" t="s">
        <v>45</v>
      </c>
      <c r="F61" s="36" t="s">
        <v>311</v>
      </c>
      <c r="G61" s="46" t="s">
        <v>60</v>
      </c>
      <c r="H61" s="47">
        <v>43922</v>
      </c>
      <c r="I61" s="47">
        <v>44470</v>
      </c>
      <c r="J61" s="52">
        <v>4988</v>
      </c>
      <c r="K61" s="75">
        <v>3493</v>
      </c>
      <c r="L61" s="52">
        <v>1495</v>
      </c>
      <c r="M61" s="52">
        <v>598</v>
      </c>
      <c r="N61" s="76">
        <f t="shared" si="12"/>
        <v>0.4</v>
      </c>
      <c r="O61" s="50">
        <v>0</v>
      </c>
      <c r="P61" s="50">
        <v>0</v>
      </c>
      <c r="Q61" s="36" t="s">
        <v>312</v>
      </c>
      <c r="R61" s="36" t="s">
        <v>92</v>
      </c>
      <c r="S61" s="36" t="s">
        <v>313</v>
      </c>
      <c r="T61" s="52" t="s">
        <v>42</v>
      </c>
      <c r="U61" s="10">
        <f>(K61+M61)/J61</f>
        <v>0.820168404170008</v>
      </c>
      <c r="V61" s="2">
        <f>M61-[1]总体情况!M62</f>
        <v>214</v>
      </c>
    </row>
    <row r="62" ht="27" customHeight="1" spans="1:22">
      <c r="A62" s="58" t="s">
        <v>314</v>
      </c>
      <c r="B62" s="66"/>
      <c r="C62" s="66"/>
      <c r="D62" s="66"/>
      <c r="E62" s="66"/>
      <c r="F62" s="66"/>
      <c r="G62" s="46"/>
      <c r="H62" s="35"/>
      <c r="I62" s="35"/>
      <c r="J62" s="84">
        <f t="shared" ref="J62:M62" si="18">J63+J70</f>
        <v>251995</v>
      </c>
      <c r="K62" s="84">
        <f t="shared" si="18"/>
        <v>0</v>
      </c>
      <c r="L62" s="84">
        <f t="shared" si="18"/>
        <v>44500</v>
      </c>
      <c r="M62" s="85">
        <f t="shared" si="18"/>
        <v>7984</v>
      </c>
      <c r="N62" s="74">
        <f t="shared" si="12"/>
        <v>0.179415730337079</v>
      </c>
      <c r="O62" s="84">
        <f>O63+O70</f>
        <v>0</v>
      </c>
      <c r="P62" s="84">
        <f>P63+P70</f>
        <v>0</v>
      </c>
      <c r="Q62" s="36"/>
      <c r="R62" s="36"/>
      <c r="S62" s="36"/>
      <c r="T62" s="52"/>
      <c r="V62" s="2">
        <f>M62-[1]总体情况!M63</f>
        <v>6521</v>
      </c>
    </row>
    <row r="63" ht="27" customHeight="1" spans="1:22">
      <c r="A63" s="58" t="s">
        <v>315</v>
      </c>
      <c r="B63" s="66"/>
      <c r="C63" s="66"/>
      <c r="D63" s="66"/>
      <c r="E63" s="66"/>
      <c r="F63" s="66"/>
      <c r="G63" s="46"/>
      <c r="H63" s="35"/>
      <c r="I63" s="35"/>
      <c r="J63" s="84">
        <f t="shared" ref="J63:M63" si="19">SUM(J64:J69)</f>
        <v>124885</v>
      </c>
      <c r="K63" s="84">
        <f t="shared" si="19"/>
        <v>0</v>
      </c>
      <c r="L63" s="84">
        <f t="shared" si="19"/>
        <v>27000</v>
      </c>
      <c r="M63" s="85">
        <f t="shared" si="19"/>
        <v>7984</v>
      </c>
      <c r="N63" s="74">
        <f t="shared" si="12"/>
        <v>0.295703703703704</v>
      </c>
      <c r="O63" s="84">
        <f>SUM(O64:O69)</f>
        <v>0</v>
      </c>
      <c r="P63" s="84">
        <f>SUM(P64:P69)</f>
        <v>0</v>
      </c>
      <c r="Q63" s="36"/>
      <c r="R63" s="36"/>
      <c r="S63" s="36"/>
      <c r="T63" s="52"/>
      <c r="V63" s="2">
        <f>M63-[1]总体情况!M64</f>
        <v>6521</v>
      </c>
    </row>
    <row r="64" s="4" customFormat="1" ht="95" customHeight="1" spans="1:22">
      <c r="A64" s="67">
        <v>49</v>
      </c>
      <c r="B64" s="36" t="s">
        <v>316</v>
      </c>
      <c r="C64" s="68" t="s">
        <v>317</v>
      </c>
      <c r="D64" s="62" t="s">
        <v>28</v>
      </c>
      <c r="E64" s="38" t="s">
        <v>29</v>
      </c>
      <c r="F64" s="36" t="s">
        <v>318</v>
      </c>
      <c r="G64" s="39" t="s">
        <v>129</v>
      </c>
      <c r="H64" s="47">
        <v>44348</v>
      </c>
      <c r="I64" s="47">
        <v>44896</v>
      </c>
      <c r="J64" s="82">
        <v>26000</v>
      </c>
      <c r="K64" s="52">
        <v>0</v>
      </c>
      <c r="L64" s="75">
        <v>5000</v>
      </c>
      <c r="M64" s="75">
        <v>0</v>
      </c>
      <c r="N64" s="76">
        <f t="shared" si="12"/>
        <v>0</v>
      </c>
      <c r="O64" s="50">
        <v>0</v>
      </c>
      <c r="P64" s="50">
        <v>0</v>
      </c>
      <c r="Q64" s="36" t="s">
        <v>319</v>
      </c>
      <c r="R64" s="36" t="s">
        <v>320</v>
      </c>
      <c r="S64" s="36" t="s">
        <v>321</v>
      </c>
      <c r="T64" s="52" t="s">
        <v>42</v>
      </c>
      <c r="U64" s="96"/>
      <c r="V64" s="2">
        <f>M64-[1]总体情况!M65</f>
        <v>0</v>
      </c>
    </row>
    <row r="65" s="4" customFormat="1" ht="139" customHeight="1" spans="1:22">
      <c r="A65" s="67">
        <v>50</v>
      </c>
      <c r="B65" s="36" t="s">
        <v>322</v>
      </c>
      <c r="C65" s="68" t="s">
        <v>323</v>
      </c>
      <c r="D65" s="62" t="s">
        <v>28</v>
      </c>
      <c r="E65" s="38" t="s">
        <v>29</v>
      </c>
      <c r="F65" s="43" t="s">
        <v>324</v>
      </c>
      <c r="G65" s="39" t="s">
        <v>325</v>
      </c>
      <c r="H65" s="47">
        <v>44256</v>
      </c>
      <c r="I65" s="47">
        <v>44531</v>
      </c>
      <c r="J65" s="75">
        <v>4000</v>
      </c>
      <c r="K65" s="52">
        <v>0</v>
      </c>
      <c r="L65" s="75">
        <v>4000</v>
      </c>
      <c r="M65" s="75">
        <v>0</v>
      </c>
      <c r="N65" s="76">
        <f t="shared" si="12"/>
        <v>0</v>
      </c>
      <c r="O65" s="50">
        <v>0</v>
      </c>
      <c r="P65" s="50">
        <v>0</v>
      </c>
      <c r="Q65" s="36" t="s">
        <v>326</v>
      </c>
      <c r="R65" s="36" t="s">
        <v>327</v>
      </c>
      <c r="S65" s="36" t="s">
        <v>328</v>
      </c>
      <c r="T65" s="52" t="s">
        <v>35</v>
      </c>
      <c r="U65" s="96"/>
      <c r="V65" s="2">
        <f>M65-[1]总体情况!M66</f>
        <v>0</v>
      </c>
    </row>
    <row r="66" s="4" customFormat="1" ht="69" customHeight="1" spans="1:22">
      <c r="A66" s="67">
        <v>51</v>
      </c>
      <c r="B66" s="36" t="s">
        <v>329</v>
      </c>
      <c r="C66" s="62" t="s">
        <v>330</v>
      </c>
      <c r="D66" s="62" t="s">
        <v>244</v>
      </c>
      <c r="E66" s="38" t="s">
        <v>207</v>
      </c>
      <c r="F66" s="36" t="s">
        <v>331</v>
      </c>
      <c r="G66" s="46" t="s">
        <v>137</v>
      </c>
      <c r="H66" s="35">
        <v>44471</v>
      </c>
      <c r="I66" s="35">
        <v>45262</v>
      </c>
      <c r="J66" s="75">
        <v>55635</v>
      </c>
      <c r="K66" s="52">
        <v>0</v>
      </c>
      <c r="L66" s="80">
        <v>5000</v>
      </c>
      <c r="M66" s="80">
        <v>0</v>
      </c>
      <c r="N66" s="76">
        <f t="shared" si="12"/>
        <v>0</v>
      </c>
      <c r="O66" s="50">
        <v>0</v>
      </c>
      <c r="P66" s="50">
        <v>0</v>
      </c>
      <c r="Q66" s="36" t="s">
        <v>332</v>
      </c>
      <c r="R66" s="36" t="s">
        <v>333</v>
      </c>
      <c r="S66" s="36" t="s">
        <v>334</v>
      </c>
      <c r="T66" s="52" t="s">
        <v>42</v>
      </c>
      <c r="U66" s="96"/>
      <c r="V66" s="2">
        <f>M66-[1]总体情况!M67</f>
        <v>0</v>
      </c>
    </row>
    <row r="67" ht="82" customHeight="1" spans="1:22">
      <c r="A67" s="67">
        <v>52</v>
      </c>
      <c r="B67" s="44" t="s">
        <v>335</v>
      </c>
      <c r="C67" s="62" t="s">
        <v>336</v>
      </c>
      <c r="D67" s="62" t="s">
        <v>244</v>
      </c>
      <c r="E67" s="41" t="s">
        <v>207</v>
      </c>
      <c r="F67" s="48" t="s">
        <v>337</v>
      </c>
      <c r="G67" s="46" t="s">
        <v>137</v>
      </c>
      <c r="H67" s="35">
        <v>44256</v>
      </c>
      <c r="I67" s="35">
        <v>44986</v>
      </c>
      <c r="J67" s="83">
        <v>12700</v>
      </c>
      <c r="K67" s="52">
        <v>0</v>
      </c>
      <c r="L67" s="52">
        <v>5000</v>
      </c>
      <c r="M67" s="52">
        <v>5359</v>
      </c>
      <c r="N67" s="76">
        <f t="shared" si="12"/>
        <v>1.0718</v>
      </c>
      <c r="O67" s="50">
        <v>0</v>
      </c>
      <c r="P67" s="50">
        <v>0</v>
      </c>
      <c r="Q67" s="36" t="s">
        <v>338</v>
      </c>
      <c r="R67" s="36" t="s">
        <v>289</v>
      </c>
      <c r="S67" s="36" t="s">
        <v>339</v>
      </c>
      <c r="T67" s="52" t="s">
        <v>35</v>
      </c>
      <c r="V67" s="2">
        <f>M67-[1]总体情况!M68</f>
        <v>4561</v>
      </c>
    </row>
    <row r="68" ht="82" customHeight="1" spans="1:22">
      <c r="A68" s="67">
        <v>53</v>
      </c>
      <c r="B68" s="44" t="s">
        <v>340</v>
      </c>
      <c r="C68" s="99" t="s">
        <v>341</v>
      </c>
      <c r="D68" s="62" t="s">
        <v>244</v>
      </c>
      <c r="E68" s="41" t="s">
        <v>207</v>
      </c>
      <c r="F68" s="44" t="s">
        <v>342</v>
      </c>
      <c r="G68" s="46" t="s">
        <v>137</v>
      </c>
      <c r="H68" s="35">
        <v>44256</v>
      </c>
      <c r="I68" s="35">
        <v>44986</v>
      </c>
      <c r="J68" s="83">
        <v>16700</v>
      </c>
      <c r="K68" s="52">
        <v>0</v>
      </c>
      <c r="L68" s="52">
        <v>3000</v>
      </c>
      <c r="M68" s="52">
        <v>2625</v>
      </c>
      <c r="N68" s="76">
        <f t="shared" si="12"/>
        <v>0.875</v>
      </c>
      <c r="O68" s="50">
        <v>0</v>
      </c>
      <c r="P68" s="50">
        <v>0</v>
      </c>
      <c r="Q68" s="36" t="s">
        <v>343</v>
      </c>
      <c r="R68" s="36" t="s">
        <v>344</v>
      </c>
      <c r="S68" s="36" t="s">
        <v>345</v>
      </c>
      <c r="T68" s="52" t="s">
        <v>35</v>
      </c>
      <c r="V68" s="2">
        <f>M68-[1]总体情况!M69</f>
        <v>1960</v>
      </c>
    </row>
    <row r="69" s="4" customFormat="1" ht="82" customHeight="1" spans="1:22">
      <c r="A69" s="67">
        <v>54</v>
      </c>
      <c r="B69" s="36" t="s">
        <v>346</v>
      </c>
      <c r="C69" s="68" t="s">
        <v>347</v>
      </c>
      <c r="D69" s="62" t="s">
        <v>72</v>
      </c>
      <c r="E69" s="38" t="s">
        <v>73</v>
      </c>
      <c r="F69" s="43" t="s">
        <v>348</v>
      </c>
      <c r="G69" s="39" t="s">
        <v>129</v>
      </c>
      <c r="H69" s="47">
        <v>44348</v>
      </c>
      <c r="I69" s="47">
        <v>44896</v>
      </c>
      <c r="J69" s="75">
        <v>9850</v>
      </c>
      <c r="K69" s="52">
        <v>0</v>
      </c>
      <c r="L69" s="75">
        <v>5000</v>
      </c>
      <c r="M69" s="75">
        <v>0</v>
      </c>
      <c r="N69" s="76">
        <f t="shared" si="12"/>
        <v>0</v>
      </c>
      <c r="O69" s="50">
        <v>0</v>
      </c>
      <c r="P69" s="50">
        <v>0</v>
      </c>
      <c r="Q69" s="36" t="s">
        <v>349</v>
      </c>
      <c r="R69" s="36" t="s">
        <v>350</v>
      </c>
      <c r="S69" s="36" t="s">
        <v>351</v>
      </c>
      <c r="T69" s="52" t="s">
        <v>42</v>
      </c>
      <c r="U69" s="96"/>
      <c r="V69" s="2">
        <f>M69-[1]总体情况!M70</f>
        <v>0</v>
      </c>
    </row>
    <row r="70" ht="27" customHeight="1" spans="1:22">
      <c r="A70" s="58" t="s">
        <v>352</v>
      </c>
      <c r="B70" s="66"/>
      <c r="C70" s="66"/>
      <c r="D70" s="66"/>
      <c r="E70" s="66"/>
      <c r="F70" s="66"/>
      <c r="G70" s="46"/>
      <c r="H70" s="35"/>
      <c r="I70" s="35"/>
      <c r="J70" s="84">
        <f t="shared" ref="J70:M70" si="20">SUM(J71:J76)</f>
        <v>127110</v>
      </c>
      <c r="K70" s="84">
        <f t="shared" si="20"/>
        <v>0</v>
      </c>
      <c r="L70" s="84">
        <f t="shared" si="20"/>
        <v>17500</v>
      </c>
      <c r="M70" s="84">
        <f t="shared" si="20"/>
        <v>0</v>
      </c>
      <c r="N70" s="76">
        <f t="shared" si="12"/>
        <v>0</v>
      </c>
      <c r="O70" s="84">
        <f>SUM(O71:O76)</f>
        <v>0</v>
      </c>
      <c r="P70" s="84">
        <f>SUM(P71:P76)</f>
        <v>0</v>
      </c>
      <c r="Q70" s="36"/>
      <c r="R70" s="36"/>
      <c r="S70" s="36"/>
      <c r="T70" s="52"/>
      <c r="V70" s="2">
        <f>M70-[1]总体情况!M71</f>
        <v>0</v>
      </c>
    </row>
    <row r="71" s="4" customFormat="1" ht="83" customHeight="1" spans="1:22">
      <c r="A71" s="67">
        <v>55</v>
      </c>
      <c r="B71" s="36" t="s">
        <v>353</v>
      </c>
      <c r="C71" s="68" t="s">
        <v>354</v>
      </c>
      <c r="D71" s="62" t="s">
        <v>28</v>
      </c>
      <c r="E71" s="38" t="s">
        <v>29</v>
      </c>
      <c r="F71" s="36" t="s">
        <v>355</v>
      </c>
      <c r="G71" s="39" t="s">
        <v>129</v>
      </c>
      <c r="H71" s="47">
        <v>44409</v>
      </c>
      <c r="I71" s="47">
        <v>45139</v>
      </c>
      <c r="J71" s="82">
        <v>26500</v>
      </c>
      <c r="K71" s="52">
        <v>0</v>
      </c>
      <c r="L71" s="75">
        <v>2500</v>
      </c>
      <c r="M71" s="75">
        <v>0</v>
      </c>
      <c r="N71" s="76">
        <f t="shared" si="12"/>
        <v>0</v>
      </c>
      <c r="O71" s="50">
        <v>0</v>
      </c>
      <c r="P71" s="50">
        <v>0</v>
      </c>
      <c r="Q71" s="36" t="s">
        <v>356</v>
      </c>
      <c r="R71" s="36" t="s">
        <v>357</v>
      </c>
      <c r="S71" s="36" t="s">
        <v>358</v>
      </c>
      <c r="T71" s="52" t="s">
        <v>42</v>
      </c>
      <c r="U71" s="96"/>
      <c r="V71" s="2">
        <f>M71-[1]总体情况!M72</f>
        <v>0</v>
      </c>
    </row>
    <row r="72" s="4" customFormat="1" ht="84" customHeight="1" spans="1:22">
      <c r="A72" s="67">
        <v>56</v>
      </c>
      <c r="B72" s="44" t="s">
        <v>359</v>
      </c>
      <c r="C72" s="62" t="s">
        <v>360</v>
      </c>
      <c r="D72" s="62" t="s">
        <v>244</v>
      </c>
      <c r="E72" s="41" t="s">
        <v>207</v>
      </c>
      <c r="F72" s="44" t="s">
        <v>361</v>
      </c>
      <c r="G72" s="46" t="s">
        <v>137</v>
      </c>
      <c r="H72" s="35">
        <v>44256</v>
      </c>
      <c r="I72" s="35">
        <v>44621</v>
      </c>
      <c r="J72" s="80">
        <v>1210</v>
      </c>
      <c r="K72" s="52">
        <v>0</v>
      </c>
      <c r="L72" s="80">
        <v>1000</v>
      </c>
      <c r="M72" s="80">
        <v>0</v>
      </c>
      <c r="N72" s="76">
        <f t="shared" si="12"/>
        <v>0</v>
      </c>
      <c r="O72" s="50">
        <v>0</v>
      </c>
      <c r="P72" s="50">
        <v>0</v>
      </c>
      <c r="Q72" s="36" t="s">
        <v>362</v>
      </c>
      <c r="R72" s="36" t="s">
        <v>363</v>
      </c>
      <c r="S72" s="36" t="s">
        <v>364</v>
      </c>
      <c r="T72" s="52" t="s">
        <v>42</v>
      </c>
      <c r="U72" s="96"/>
      <c r="V72" s="2">
        <f>M72-[1]总体情况!M73</f>
        <v>0</v>
      </c>
    </row>
    <row r="73" s="4" customFormat="1" ht="109" customHeight="1" spans="1:22">
      <c r="A73" s="67">
        <v>57</v>
      </c>
      <c r="B73" s="44" t="s">
        <v>365</v>
      </c>
      <c r="C73" s="62" t="s">
        <v>366</v>
      </c>
      <c r="D73" s="62" t="s">
        <v>244</v>
      </c>
      <c r="E73" s="41" t="s">
        <v>207</v>
      </c>
      <c r="F73" s="48" t="s">
        <v>367</v>
      </c>
      <c r="G73" s="39" t="s">
        <v>137</v>
      </c>
      <c r="H73" s="35">
        <v>44409</v>
      </c>
      <c r="I73" s="35">
        <v>45140</v>
      </c>
      <c r="J73" s="83">
        <v>70400</v>
      </c>
      <c r="K73" s="52">
        <v>0</v>
      </c>
      <c r="L73" s="75">
        <v>3000</v>
      </c>
      <c r="M73" s="75">
        <v>0</v>
      </c>
      <c r="N73" s="76">
        <f t="shared" si="12"/>
        <v>0</v>
      </c>
      <c r="O73" s="50">
        <v>0</v>
      </c>
      <c r="P73" s="50">
        <v>0</v>
      </c>
      <c r="Q73" s="36" t="s">
        <v>368</v>
      </c>
      <c r="R73" s="36" t="s">
        <v>369</v>
      </c>
      <c r="S73" s="36" t="s">
        <v>370</v>
      </c>
      <c r="T73" s="52" t="s">
        <v>42</v>
      </c>
      <c r="U73" s="96"/>
      <c r="V73" s="2">
        <f>M73-[1]总体情况!M74</f>
        <v>0</v>
      </c>
    </row>
    <row r="74" s="4" customFormat="1" ht="77" customHeight="1" spans="1:22">
      <c r="A74" s="67">
        <v>58</v>
      </c>
      <c r="B74" s="100" t="s">
        <v>371</v>
      </c>
      <c r="C74" s="40" t="s">
        <v>372</v>
      </c>
      <c r="D74" s="62" t="s">
        <v>72</v>
      </c>
      <c r="E74" s="38" t="s">
        <v>73</v>
      </c>
      <c r="F74" s="36" t="s">
        <v>373</v>
      </c>
      <c r="G74" s="39" t="s">
        <v>129</v>
      </c>
      <c r="H74" s="47">
        <v>44287</v>
      </c>
      <c r="I74" s="47">
        <v>44652</v>
      </c>
      <c r="J74" s="82">
        <v>12000</v>
      </c>
      <c r="K74" s="52">
        <v>0</v>
      </c>
      <c r="L74" s="75">
        <v>5000</v>
      </c>
      <c r="M74" s="75">
        <v>0</v>
      </c>
      <c r="N74" s="76">
        <f t="shared" si="12"/>
        <v>0</v>
      </c>
      <c r="O74" s="50">
        <v>0</v>
      </c>
      <c r="P74" s="50">
        <v>0</v>
      </c>
      <c r="Q74" s="98" t="s">
        <v>374</v>
      </c>
      <c r="R74" s="98" t="s">
        <v>375</v>
      </c>
      <c r="S74" s="36" t="s">
        <v>376</v>
      </c>
      <c r="T74" s="52" t="s">
        <v>42</v>
      </c>
      <c r="U74" s="96"/>
      <c r="V74" s="2">
        <f>M74-[1]总体情况!M75</f>
        <v>0</v>
      </c>
    </row>
    <row r="75" s="4" customFormat="1" ht="72" customHeight="1" spans="1:22">
      <c r="A75" s="67">
        <v>59</v>
      </c>
      <c r="B75" s="36" t="s">
        <v>377</v>
      </c>
      <c r="C75" s="40" t="s">
        <v>378</v>
      </c>
      <c r="D75" s="62" t="s">
        <v>72</v>
      </c>
      <c r="E75" s="38" t="s">
        <v>73</v>
      </c>
      <c r="F75" s="43" t="s">
        <v>379</v>
      </c>
      <c r="G75" s="39" t="s">
        <v>129</v>
      </c>
      <c r="H75" s="47">
        <v>44256</v>
      </c>
      <c r="I75" s="47">
        <v>44713</v>
      </c>
      <c r="J75" s="82">
        <v>8000</v>
      </c>
      <c r="K75" s="52">
        <v>0</v>
      </c>
      <c r="L75" s="75">
        <v>4000</v>
      </c>
      <c r="M75" s="75">
        <v>0</v>
      </c>
      <c r="N75" s="76">
        <f t="shared" si="12"/>
        <v>0</v>
      </c>
      <c r="O75" s="50">
        <v>0</v>
      </c>
      <c r="P75" s="50">
        <v>0</v>
      </c>
      <c r="Q75" s="98" t="s">
        <v>380</v>
      </c>
      <c r="R75" s="98" t="s">
        <v>381</v>
      </c>
      <c r="S75" s="36" t="s">
        <v>382</v>
      </c>
      <c r="T75" s="52" t="s">
        <v>42</v>
      </c>
      <c r="U75" s="96"/>
      <c r="V75" s="2">
        <f>M75-[1]总体情况!M76</f>
        <v>0</v>
      </c>
    </row>
    <row r="76" s="4" customFormat="1" ht="89" customHeight="1" spans="1:22">
      <c r="A76" s="67">
        <v>60</v>
      </c>
      <c r="B76" s="36" t="s">
        <v>383</v>
      </c>
      <c r="C76" s="68" t="s">
        <v>384</v>
      </c>
      <c r="D76" s="62" t="s">
        <v>116</v>
      </c>
      <c r="E76" s="38" t="s">
        <v>73</v>
      </c>
      <c r="F76" s="36" t="s">
        <v>385</v>
      </c>
      <c r="G76" s="39" t="s">
        <v>129</v>
      </c>
      <c r="H76" s="47">
        <v>44409</v>
      </c>
      <c r="I76" s="47">
        <v>44896</v>
      </c>
      <c r="J76" s="75">
        <v>9000</v>
      </c>
      <c r="K76" s="52">
        <v>0</v>
      </c>
      <c r="L76" s="75">
        <v>2000</v>
      </c>
      <c r="M76" s="75">
        <v>0</v>
      </c>
      <c r="N76" s="76">
        <f t="shared" si="12"/>
        <v>0</v>
      </c>
      <c r="O76" s="50">
        <v>0</v>
      </c>
      <c r="P76" s="50">
        <v>0</v>
      </c>
      <c r="Q76" s="36" t="s">
        <v>386</v>
      </c>
      <c r="R76" s="36" t="s">
        <v>387</v>
      </c>
      <c r="S76" s="36" t="s">
        <v>388</v>
      </c>
      <c r="T76" s="52" t="s">
        <v>42</v>
      </c>
      <c r="U76" s="96"/>
      <c r="V76" s="2">
        <f>M76-[1]总体情况!M77</f>
        <v>0</v>
      </c>
    </row>
    <row r="77" ht="68" customHeight="1" spans="22:22">
      <c r="V77" s="2">
        <f>M77-[1]总体情况!M78</f>
        <v>0</v>
      </c>
    </row>
    <row r="78" spans="22:22">
      <c r="V78" s="2">
        <f>M78-[1]总体情况!M79</f>
        <v>0</v>
      </c>
    </row>
    <row r="79" spans="22:22">
      <c r="V79" s="2">
        <f>M79-[1]总体情况!M80</f>
        <v>0</v>
      </c>
    </row>
    <row r="80" spans="22:22">
      <c r="V80" s="2">
        <f>M80-[1]总体情况!M81</f>
        <v>0</v>
      </c>
    </row>
    <row r="81" spans="22:22">
      <c r="V81" s="2">
        <f>M81-[1]总体情况!M82</f>
        <v>0</v>
      </c>
    </row>
    <row r="82" spans="22:22">
      <c r="V82" s="2">
        <f>M82-[1]总体情况!M83</f>
        <v>0</v>
      </c>
    </row>
    <row r="83" spans="22:22">
      <c r="V83" s="2">
        <f>M83-[1]总体情况!M84</f>
        <v>0</v>
      </c>
    </row>
    <row r="84" spans="22:22">
      <c r="V84" s="2">
        <f>M84-[1]总体情况!M85</f>
        <v>0</v>
      </c>
    </row>
    <row r="85" spans="22:22">
      <c r="V85" s="2">
        <f>M85-[1]总体情况!M86</f>
        <v>0</v>
      </c>
    </row>
    <row r="86" spans="22:22">
      <c r="V86" s="2">
        <f>M86-[1]总体情况!M87</f>
        <v>0</v>
      </c>
    </row>
    <row r="87" spans="22:22">
      <c r="V87" s="2">
        <f>M87-[1]总体情况!M88</f>
        <v>0</v>
      </c>
    </row>
    <row r="88" spans="22:22">
      <c r="V88" s="2">
        <f>M88-[1]总体情况!M89</f>
        <v>0</v>
      </c>
    </row>
    <row r="89" spans="22:22">
      <c r="V89" s="2">
        <f>M89-[1]总体情况!M90</f>
        <v>0</v>
      </c>
    </row>
    <row r="90" spans="22:22">
      <c r="V90" s="2">
        <f>M90-[1]总体情况!M91</f>
        <v>0</v>
      </c>
    </row>
    <row r="91" spans="22:22">
      <c r="V91" s="2">
        <f>M91-[1]总体情况!M92</f>
        <v>0</v>
      </c>
    </row>
    <row r="92" spans="22:22">
      <c r="V92" s="2">
        <f>M92-[1]总体情况!M93</f>
        <v>0</v>
      </c>
    </row>
    <row r="93" spans="22:22">
      <c r="V93" s="2">
        <f>M93-[1]总体情况!M94</f>
        <v>0</v>
      </c>
    </row>
    <row r="94" spans="22:22">
      <c r="V94" s="2">
        <f>M94-[1]总体情况!M95</f>
        <v>0</v>
      </c>
    </row>
    <row r="95" spans="22:22">
      <c r="V95" s="2">
        <f>M95-[1]总体情况!M96</f>
        <v>0</v>
      </c>
    </row>
    <row r="96" spans="22:22">
      <c r="V96" s="2">
        <f>M96-[1]总体情况!M97</f>
        <v>0</v>
      </c>
    </row>
    <row r="97" spans="22:22">
      <c r="V97" s="2">
        <f>M97-[1]总体情况!M98</f>
        <v>0</v>
      </c>
    </row>
    <row r="98" spans="22:22">
      <c r="V98" s="2">
        <f>M98-[1]总体情况!M99</f>
        <v>0</v>
      </c>
    </row>
    <row r="99" spans="22:22">
      <c r="V99" s="2">
        <f>M99-[1]总体情况!M100</f>
        <v>0</v>
      </c>
    </row>
    <row r="100" spans="22:22">
      <c r="V100" s="2">
        <f>M100-[1]总体情况!M101</f>
        <v>0</v>
      </c>
    </row>
    <row r="101" spans="22:22">
      <c r="V101" s="2">
        <f>M101-[1]总体情况!M102</f>
        <v>0</v>
      </c>
    </row>
    <row r="102" spans="22:22">
      <c r="V102" s="2">
        <f>M102-[1]总体情况!M103</f>
        <v>0</v>
      </c>
    </row>
    <row r="103" spans="22:22">
      <c r="V103" s="2">
        <f>M103-[1]总体情况!M104</f>
        <v>0</v>
      </c>
    </row>
    <row r="104" spans="22:22">
      <c r="V104" s="2">
        <f>M104-[1]总体情况!M105</f>
        <v>0</v>
      </c>
    </row>
    <row r="105" spans="22:22">
      <c r="V105" s="2">
        <f>M105-[1]总体情况!M106</f>
        <v>0</v>
      </c>
    </row>
    <row r="106" spans="22:22">
      <c r="V106" s="2">
        <f>M106-[1]总体情况!M107</f>
        <v>0</v>
      </c>
    </row>
    <row r="107" spans="22:22">
      <c r="V107" s="2">
        <f>M107-[1]总体情况!M108</f>
        <v>0</v>
      </c>
    </row>
    <row r="108" spans="22:22">
      <c r="V108" s="2">
        <f>M108-[1]总体情况!M109</f>
        <v>0</v>
      </c>
    </row>
    <row r="109" spans="22:22">
      <c r="V109" s="2">
        <f>M109-[1]总体情况!M110</f>
        <v>0</v>
      </c>
    </row>
    <row r="110" spans="22:22">
      <c r="V110" s="2">
        <f>M110-[1]总体情况!M111</f>
        <v>0</v>
      </c>
    </row>
    <row r="111" spans="22:22">
      <c r="V111" s="2">
        <f>M111-[1]总体情况!M112</f>
        <v>0</v>
      </c>
    </row>
    <row r="112" spans="22:22">
      <c r="V112" s="2">
        <f>M112-[1]总体情况!M113</f>
        <v>0</v>
      </c>
    </row>
  </sheetData>
  <sheetProtection formatCells="0" insertHyperlinks="0" autoFilter="0"/>
  <protectedRanges>
    <protectedRange sqref="Q57" name="Range1_3"/>
  </protectedRanges>
  <autoFilter ref="A1:W112">
    <extLst/>
  </autoFilter>
  <mergeCells count="19">
    <mergeCell ref="A2:S2"/>
    <mergeCell ref="L3:O3"/>
    <mergeCell ref="A5:F5"/>
    <mergeCell ref="A3:A4"/>
    <mergeCell ref="B3:B4"/>
    <mergeCell ref="C3:C4"/>
    <mergeCell ref="D3:D4"/>
    <mergeCell ref="E3:E4"/>
    <mergeCell ref="F3:F4"/>
    <mergeCell ref="G3:G4"/>
    <mergeCell ref="H3:H4"/>
    <mergeCell ref="I3:I4"/>
    <mergeCell ref="J3:J4"/>
    <mergeCell ref="K3:K4"/>
    <mergeCell ref="P3:P4"/>
    <mergeCell ref="Q3:Q4"/>
    <mergeCell ref="R3:R4"/>
    <mergeCell ref="S3:S4"/>
    <mergeCell ref="T3:T4"/>
  </mergeCells>
  <pageMargins left="0.629166666666667" right="0.2" top="0.393055555555556" bottom="0.432638888888889" header="0.238888888888889" footer="0.15625"/>
  <pageSetup paperSize="8" scale="80" fitToHeight="0" orientation="landscape" horizontalDpi="600" verticalDpi="300"/>
  <headerFooter alignWithMargins="0" scaleWithDoc="0">
    <oddFooter>&amp;C第 &amp;P 页，共 &amp;N 页</oddFooter>
  </headerFooter>
  <rowBreaks count="15" manualBreakCount="15">
    <brk id="10" max="19" man="1"/>
    <brk id="17" max="19" man="1"/>
    <brk id="23" max="19" man="1"/>
    <brk id="30" max="19" man="1"/>
    <brk id="39" max="19" man="1"/>
    <brk id="46" max="19" man="1"/>
    <brk id="56" max="19" man="1"/>
    <brk id="61" max="19" man="1"/>
    <brk id="76" max="16383" man="1"/>
    <brk id="76" max="16383" man="1"/>
    <brk id="76" max="16383" man="1"/>
    <brk id="76" max="16383" man="1"/>
    <brk id="76" max="16383" man="1"/>
    <brk id="76" max="16383" man="1"/>
    <brk id="7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4 "   m a s t e r = " " > < a r r U s e r I d   t i t l e = " R a n g e 1 _ 3 "   r a n g e C r e a t o r = " "   o t h e r s A c c e s s P e r m i s s i o n = " e d i t " / > < / r a n g e L i s t > < / a l l o w E d i t U s e r > 
</file>

<file path=customXml/item4.xml>��< ? x m l   v e r s i o n = " 1 . 0 "   s t a n d a l o n e = " y e s " ? > < p i x e l a t o r s   x m l n s = " h t t p s : / / w e b . w p s . c n / e t / 2 0 1 8 / m a i n "   x m l n s : s = " h t t p : / / s c h e m a s . o p e n x m l f o r m a t s . o r g / s p r e a d s h e e t m l / 2 0 0 6 / m a i n " > < p i x e l a t o r L i s t   s h e e t S t i d = " 4 " / > < p i x e l a t o r L i s t   s h e e t S t i d = " 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屯昌县（屯城镇）</Company>
  <Application>WWO_wpscloud_20210610151439-12e02c5fdc</Application>
  <HeadingPairs>
    <vt:vector size="2" baseType="variant">
      <vt:variant>
        <vt:lpstr>工作表</vt:lpstr>
      </vt:variant>
      <vt:variant>
        <vt:i4>1</vt:i4>
      </vt:variant>
    </vt:vector>
  </HeadingPairs>
  <TitlesOfParts>
    <vt:vector size="1" baseType="lpstr">
      <vt:lpstr>总体情况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Alexander</cp:lastModifiedBy>
  <dcterms:created xsi:type="dcterms:W3CDTF">2021-04-22T18:41:00Z</dcterms:created>
  <dcterms:modified xsi:type="dcterms:W3CDTF">2021-11-09T03:50:43Z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8C669870FA4D410E95AD8D9F88908FFB</vt:lpwstr>
  </property>
</Properties>
</file>