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总体情况!$A$1:$V$112</definedName>
    <definedName name="_xlnm.Print_Titles" localSheetId="0">总体情况!$3:$4</definedName>
    <definedName name="_xlnm.Print_Area" localSheetId="0">总体情况!$A$1:$S$76</definedName>
  </definedNames>
  <calcPr calcId="144525"/>
</workbook>
</file>

<file path=xl/sharedStrings.xml><?xml version="1.0" encoding="utf-8"?>
<sst xmlns="http://schemas.openxmlformats.org/spreadsheetml/2006/main" count="575" uniqueCount="384">
  <si>
    <t>附件1</t>
  </si>
  <si>
    <t>屯昌县2021年投资项目进展总体情况表(第9期）</t>
  </si>
  <si>
    <t>序号</t>
  </si>
  <si>
    <t>项目名称</t>
  </si>
  <si>
    <t>项目业主</t>
  </si>
  <si>
    <t>责任单位</t>
  </si>
  <si>
    <t>分管县领导</t>
  </si>
  <si>
    <t>主要建设内容和规模</t>
  </si>
  <si>
    <t>项目属性</t>
  </si>
  <si>
    <t>开工年月</t>
  </si>
  <si>
    <t>计划竣工年月</t>
  </si>
  <si>
    <t>总投资</t>
  </si>
  <si>
    <t>截至2020年完成投资</t>
  </si>
  <si>
    <t>2021年1-8月20日</t>
  </si>
  <si>
    <t>总资金缺口</t>
  </si>
  <si>
    <t>项目进展情况
(截止8月20日)</t>
  </si>
  <si>
    <t>存在问题</t>
  </si>
  <si>
    <t>下一步计划、措施、建议</t>
  </si>
  <si>
    <t>计划投资</t>
  </si>
  <si>
    <t>完成投资</t>
  </si>
  <si>
    <t>完成占比</t>
  </si>
  <si>
    <t>资金缺口</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</si>
  <si>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</si>
  <si>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</si>
  <si>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</si>
  <si>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</si>
  <si>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</si>
  <si>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</si>
  <si>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</si>
  <si>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</si>
  <si>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</si>
  <si>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1.该项目形象进度58%。道路工程50%，基本完成级配，水稳层完成1600米，涵洞工程100%、给水工程80%、排水工程93%、电缆沟过路管线等87%。
2.K3+130至K3+200共70米路段右侧三间房屋的征地方案县资规局已于8月3日报至县政府审批。</t>
  </si>
  <si>
    <t>道路终点与海榆线交汇处存有约100平方米的宅基地，户主李明忠对土地评估有异议，不同意签订征地协议。</t>
  </si>
  <si>
    <t>1.建议屯城镇政府、县资规局做好户主沟通工作，争取8月上旬可以进场施工。
2.督促施工方于8月30日前完成未受征地影响路段的建设。</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</si>
  <si>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</si>
  <si>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</si>
  <si>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</si>
  <si>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</si>
  <si>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2.该项目施工实际进度低于计划进度75.2个百分点。
3.该项目总累计投资额进度（48%）落后于形象进度。</t>
  </si>
  <si>
    <t>1.建议县交通局督促施工方加大施工力量，确保项目如期完成。
2.县财政局已安排3500万元地债资金用于交通六大工程建设，建议县交通局“应拨尽拨”，确保固投总额与形象进度一致。</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</si>
  <si>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</si>
  <si>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</si>
  <si>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</si>
  <si>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</si>
  <si>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</si>
  <si>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1.新兴镇第二幼儿园项目已基本完工，正在室内、外收尾阶段中（未包括园林绿化），计划8月27日完工交付使用。
2.东风小区幼儿园项目已基本完工，正在室内、外收尾阶段中（未包括园林绿化），计划8月27日完工交付使用。
3.南吕镇第二幼儿园完成总工程量的93%，正在室内装饰装修中，整体完成95%，室外工程正在施工中，完成75%，计划8月28日完工。
4.西昌镇晨星幼儿园完成总工程量的90%，正在室内装饰装修中，整体完成85%，室外工程正在施工中，完成80%，计划8月28日完工。
5.乌坡镇第二幼儿已完工，8月16日完成初步验收，计划8月28日完成工程终验。</t>
  </si>
  <si>
    <t>1.南吕镇第二幼儿园二期土地约965.82平方米（1.45亩）不符合总体规划，现土地性质为一般耕地，不符合总规，县资规局正在调整规划，再进行控规，才能启动土地征收工作，同时其新南路污水市政管网尚未开工建设，影响开园后的市政排水需求。
2.目前5个幼儿园的室外园林工程可进场实施，但目前尚未确定实施单位。
3.目前5所幼儿园项目实际到位资金4606万元，总投资资金缺口4034万元。</t>
  </si>
  <si>
    <t>1.建议水务事务中心加快推进完成南吕污水管网项目前期报建工作，在今年9月份前完成新南路污水管网建设，保障园内市政排水需求。建议资规局通过单个项目调规的方式解决1.45亩用地不符规划问题。
2.建议项目中心和市政事务中心加强沟通，对接好5个幼儿园园林绿化工程负责实施事宜，并上报县政府审定。
3.根据6月24日专题会议精神，建议县财政局优先安排资金缺口，确保后续施工不被资金影响。经统计，5个幼儿园按今年度完成工程结算，至少需求建设资金2431万元（含市政基础配套工程费）。</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</si>
  <si>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</si>
  <si>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</si>
  <si>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</si>
  <si>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</si>
  <si>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该项目形象进度约50%。2020年11月9日进场施工，目前累计完成污水管、雨水管、道路工程共2896米。</t>
  </si>
  <si>
    <t>该项目存在资金缺口2700万元。</t>
  </si>
  <si>
    <t>1.建议国投公司督促施工单位加强施工力量，确保工程如期完成。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</si>
  <si>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</si>
  <si>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</si>
  <si>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</si>
  <si>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项目已完成初概批复、水保批复、核准、施工和监理标的招投标等前期工作，报建文本已完成，待盖章。</t>
  </si>
  <si>
    <t>1.项目用地仅剩1户人家不同意征地搬迁方案，其主要是其用地面积同县资规局测量面积有一百平米的差异。此地块影响约20米的路段建设。
2.该项目未按计划开工。</t>
  </si>
  <si>
    <t>建议县资规局和屯城镇政府加快完成剩余1户的征地工作。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</si>
  <si>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</si>
  <si>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</si>
  <si>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</si>
  <si>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目前累计完成形象进度95%，其中完成315主干管4100米，225接户管7300米，接户PVC管道3400米，拆除及恢复混凝土路面6500㎡、新建化粪池20座。</t>
  </si>
  <si>
    <t>该项目总累计投资额进度（56.9%）远落后于形象进度。</t>
  </si>
  <si>
    <t>建议国投公司工程款项“应拨尽拨”，确保固投总额与形象进度一致。</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</si>
  <si>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</si>
  <si>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</si>
  <si>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</si>
  <si>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</si>
  <si>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</si>
  <si>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</si>
  <si>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</si>
  <si>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1.该项目总累计投资额进度（59.3%）远落后于形象进度。
2.该项目存在资金缺口2430万（拟通过ppp解决）</t>
  </si>
  <si>
    <t>建议县水务中心督促施工单位落实紧缺材料采购、加大项目现场人员、材料、机械的投入。</t>
  </si>
  <si>
    <t>枫木镇加彩片区，屯城镇林高总片区、众家片区高标准农田建设项目</t>
  </si>
  <si>
    <t>县农综中心</t>
  </si>
  <si>
    <t>建设高标准农田2万亩，其中：灌溉渠道21条，排水渠道10条，机耕路26条。</t>
  </si>
  <si>
    <t>该项目总体形象进度约100%。</t>
  </si>
  <si>
    <t>该项目总累计投资额进度（71.0%）远落后于形象进度。</t>
  </si>
  <si>
    <t>建议县农综中心加快项目竣工结算，以便尽快形成有效投资额。</t>
  </si>
  <si>
    <t>乌坡镇高标准农田建设项目</t>
  </si>
  <si>
    <t>建设高标准农田1.2万亩，其中：灌溉渠道20条，排沟2条，机耕路23.98公里</t>
  </si>
  <si>
    <t>该项目总累计投资额进度（69.1%）远落后于形象进度。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</si>
  <si>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</si>
  <si>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</si>
  <si>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</si>
  <si>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Ⅰ期形象进度约99%；
Ⅱ期形象进度约99%</t>
  </si>
  <si>
    <t>该项目总累计投资额进度（66.8%）远落后于形象进度。</t>
  </si>
  <si>
    <t>建议县水务中心加快项目收尾工作，工程款项“应拨尽拨”，确保固投总额与形象进度一致。</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</si>
  <si>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</si>
  <si>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</si>
  <si>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</si>
  <si>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
2.该项目存在资金缺口739万元。
3.该项目总累计投资额进度（66%）远落后于形象进度。</t>
  </si>
  <si>
    <t>1.建议县水务事务中心会同县资规局加快用地调规工作。
2.建议水务中心、县财政局提前谋划资金筹措，确保后续施工不被资金影响。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</si>
  <si>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</si>
  <si>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</si>
  <si>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该项目总体形象进度100%。</t>
  </si>
  <si>
    <t>该项目总累计投资额进度（56%）远落后于形象进度。</t>
  </si>
  <si>
    <t xml:space="preserve">1.建议县水务中心加快形象确认书的制作，确保固投总额与形象进度一致。
</t>
  </si>
  <si>
    <t>新兴镇污水配套管网工程</t>
  </si>
  <si>
    <t>新建污水管网总长约为12795米，新建污水重力管、污水盖板沟、污水提升泵站2座。</t>
  </si>
  <si>
    <t>该项目总体形象进度约78%，已建污水管网8000米。</t>
  </si>
  <si>
    <t>一号泵站原设计选址在水田里，需重新选址。</t>
  </si>
  <si>
    <t>建议县水务中心尽快与县资规局沟通，尽快落实1号泵站选址以便后续工作的开展。</t>
  </si>
  <si>
    <t>西昌镇污水配套管网工程</t>
  </si>
  <si>
    <t>新建污水提升泵站一座和污水配套管网工程（约计7030米）及附属工程。</t>
  </si>
  <si>
    <t>该项目总体形象进度约99%，新建污水管网6000米。</t>
  </si>
  <si>
    <t>该项目总累计投资额进度（67%）远落后于形象进度。</t>
  </si>
  <si>
    <t>建议县水务中心“应拨尽拨”，确保固投总额与形象进度一致。</t>
  </si>
  <si>
    <t>坡心镇污水配套管网工程</t>
  </si>
  <si>
    <t>新建污水管网3.53公里及其他附属构筑物等。</t>
  </si>
  <si>
    <t>该项目总体形象进度100%。待验收结算。</t>
  </si>
  <si>
    <t>该项目总累计投资额进度（65%）远落后于形象进度。</t>
  </si>
  <si>
    <t>1.建议县水务中心“应拨尽拨”，确保固投总额与形象进度一致。
2.督促施工方尽快完成竣工资料，以便项目能尽快投入使用</t>
  </si>
  <si>
    <t>中医院建设项目（一期）</t>
  </si>
  <si>
    <t>县卫健委</t>
  </si>
  <si>
    <t>胡 悦</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</si>
  <si>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</si>
  <si>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</si>
  <si>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</si>
  <si>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1.项目总体形象进度为99%，目前，门诊楼01和门诊楼02、住院楼、行政楼装修方面基本完成，目前正在收尾中。
2.“一回路”已完工，正在组织调试及试运行设备。</t>
  </si>
  <si>
    <t>1.“二回路”8月10日完成初概评估报告，于8月16日向行政审批局申请报批程序，修编版材料8月27日递交，2个工作日内出批复。
2.该项目到位资金2亿元，已使用1.95亿元，总投资资金缺口1.45亿元。</t>
  </si>
  <si>
    <t>1.根据6月16日专题会议精神，项目中心进一步跟进协调供电部门，屯昌供电局加快完成“双回路”供电问题，行政审批服务局协助审批服务事项。
2.建议县卫健委和县财政局都提前谋划资金筹措，确保后续施工不被资金影响。经统计，今年度按结付至工程80%进度款，今年度需求建设资金2500万元。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</si>
  <si>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</si>
  <si>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</si>
  <si>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</si>
  <si>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</si>
  <si>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</si>
  <si>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</si>
  <si>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</si>
  <si>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县委政法委已于7月22日完成《屯昌县社会管理信息化平台建设项目可行性研究报告》修编并通过省平台办内审。</t>
  </si>
  <si>
    <t>目前因省平台办组织编制的《市县社管平台核心建设内容统招分签工作方案》未获通过，以致我县的《屯昌县社会管理信息化平台建设项目可行性研究报告》也无法组织专家评审及开展下一步工作。</t>
  </si>
  <si>
    <t>建议县政法委积极与省社管平台办沟通，跟踪项目进展情况。</t>
  </si>
  <si>
    <t>智慧监管项目</t>
  </si>
  <si>
    <t>县公安局</t>
  </si>
  <si>
    <t>符成辉</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</si>
  <si>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</si>
  <si>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</si>
  <si>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2.项目所涉及的强制隔离戒毒所调概事宜已于8月25日完成概算调整批复。
3.屯昌看守所“智慧监所”已完成工程量70%。</t>
  </si>
  <si>
    <t>因该项目需在强制戒毒所项目上进行安装，但强制戒毒所项目目前因超概问题一直没有竣工，以致该项目未能按计划开工。</t>
  </si>
  <si>
    <t>待强制戒毒所项目完成结算审计后，项目强制隔离戒毒所“智慧监所”部分进行设备安装。</t>
  </si>
  <si>
    <t>红旗中学教学综合楼</t>
  </si>
  <si>
    <t>新建一栋教学综合楼，总建筑面积11917.35平方米，其中地上建筑面积8633.61平方米，地下面积3283.74平方米。</t>
  </si>
  <si>
    <t>新开工/县重点项目/第十三批集中开工项目</t>
  </si>
  <si>
    <t>1.该项目总体形象进度为33%。
2.地下室施工完成，目前正在地上二层模板支架钢筋绑扎施工。</t>
  </si>
  <si>
    <t>该项目存在年度资金缺口1120万元。</t>
  </si>
  <si>
    <t>1.建议教育局、财政局都提前谋划资金筹措，确保后续施工不被资金影响。
2.建议加强协调，要求施工单位落实好项目防尘工作。</t>
  </si>
  <si>
    <t>向阳小学二三区项目</t>
  </si>
  <si>
    <t>1.向阳二区教学功能楼（下坡小学），新建教学综合楼1750平方米。
2.屯城镇向阳三区教学楼（迈敏小学），新建教学楼3600平方米。</t>
  </si>
  <si>
    <t>1.8月10日羊彤副县长在屯昌县向阳小学二区召开现场会议研究解决土地纠纷及用地规划许可证办理问题。
2. 8月20日在发改委召开二区、三区项目推进会，进一步研究用地规划问题。目前行向阳小学二区、三区成初步设计及概算评审基本完成。</t>
  </si>
  <si>
    <t>1.二区（下坡）、三区（迈敏）还未完成用地规划许可，未办理土地不动产证，三区（迈敏）有43平方米土地不符合规划。
2.向阳二区到位资金560万，估算总投834万，缺口274万；向阳三区到位资金1112万，估算总投1534万，缺口422万。</t>
  </si>
  <si>
    <t>1、建议教育局加快办理用地规划许可证、不动产证，确保项目前期报建顺利进行。
2、建议县教育局、县财政局都提前谋划资金筹措，确保后续施工不被资金影响。</t>
  </si>
  <si>
    <t>向阳小学四区项目</t>
  </si>
  <si>
    <t>光明小学建设工程，本次拟建综合楼面积5573.33平方米，拟新增24个班。</t>
  </si>
  <si>
    <t>光明小学项目已办理建设用地规划许可证，审批局已组织专家完成可研报告评审，正在按照专家评审意见对可研报告进行修编。目前正在正在进行地勘。</t>
  </si>
  <si>
    <t>1.光明小学到位资金1695万，估算总投3455万，资金缺口1760万。
2.光明小学当前周边无市政给排水管网，尚无法接入市政管网。
3.光明小学控规未覆盖。</t>
  </si>
  <si>
    <t>1.计划8月上旬前完成可研批复，完成地勘。
2.建议县教育局、县财政局都提前谋划资金筹措，确保后续施工不被资金影响。
3.建议县水务中心谋划配套光明小学周边市政排水管网，从源头上解决污水排放问题。
4.建议县水务中心督促自来水公司在工程开工前完善给水管道，保证施工用水及解决项目建成后师生的生活用水问题。</t>
  </si>
  <si>
    <t>公墓（二期）</t>
  </si>
  <si>
    <t>县民政局</t>
  </si>
  <si>
    <t>莫 靡</t>
  </si>
  <si>
    <t>项目用地35.2亩，遗体墓位1916个，骨灰墓位677个。</t>
  </si>
  <si>
    <t>该项目形象进度约70%，其中挡土墙完成98%，排水沟完成浇筑80%，墓穴完成90%，台阶完成30%，人行道清基层60%，</t>
  </si>
  <si>
    <t>无</t>
  </si>
  <si>
    <t>建议县民政局加快项目建设，确保项目尽快完成，投入使用。</t>
  </si>
  <si>
    <t>西昌镇合格洋高标准农田建设</t>
  </si>
  <si>
    <t>建设高标准农田面积0.43万亩。建设灌溉渠道8278米，拟建设一级田间道路2条共1994米，建设配套建筑物共计230座。</t>
  </si>
  <si>
    <t>该项目形象进度已100%。</t>
  </si>
  <si>
    <t>该项目总累计投资额进度（74%）远落后于形象进度。</t>
  </si>
  <si>
    <t>坡心镇高坡洋高标准农田建设</t>
  </si>
  <si>
    <t>建设高标准农田面积0.47万亩。建设灌溉渠道10912米，建设排沟共3781米，建设田间道路共7729米，建设配套建筑物共计380座。</t>
  </si>
  <si>
    <t>该项目总累计投资额进度（68%）远落后于形象进度。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</si>
  <si>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</si>
  <si>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</si>
  <si>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</si>
  <si>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该项目形象进度已10%，目前正在进行地下室基槽开挖，已完成抗浮锚杆、降水井和深基坑边坡支护工程施工。正在进行塔吊安装及抗浮锚杆检测和分段进行基槽到达设计标高开挖。</t>
  </si>
  <si>
    <t>1.项目用地范围内迁坟经费县财政局、分管县领导已审批，正在呈县长审批。
2.项目施工现场坟墓仍未完成搬迁。</t>
  </si>
  <si>
    <t>建议县资规局、屯城镇政府根据6月16日专题会议要求，完成坟墓迁移工作。</t>
  </si>
  <si>
    <t>第一批农村公路养护工程</t>
  </si>
  <si>
    <t>李梅</t>
  </si>
  <si>
    <t>共包含农村公路包含危桥改造项目8个和公路安全设施精细化提升工程项目19个。危桥改造项目预计总投资1250万元，公路设施公路安全设施精细化提升工程项目预计总投资485万元，合计1735万元。</t>
  </si>
  <si>
    <t>1.已完成前期工作倒排工期计划。预计招投标时间为9月。
2.7月20日已将初概评审申报材料递交至县审批局。</t>
  </si>
  <si>
    <t>1.该项目存在资金缺口850万元。
2.该项目已分割成9个小项目，投资额均未达到500万元以上，以致无法入统。</t>
  </si>
  <si>
    <t>建议该项目作为一个整体实施建设，切莫将其分割成若干个500万元以下的小项目，以致无法入统，出现“事倍功半”的情况。</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</si>
  <si>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</si>
  <si>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</si>
  <si>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</si>
  <si>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该项目省级财政资金2000万元还未下达，县级配套财政资金500万还未明确。</t>
  </si>
  <si>
    <t>1.建议县农综中心加快项目设计，尽快明确开工日期。
2.建议该项目作为一个整体实施建设，切莫将其分割成若干个500万元以下的小项目，以致无法入统，出现“事倍功半”的情况。</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</si>
  <si>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</si>
  <si>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</si>
  <si>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3.新建卜南河流域农村生活污水处理站10座，新建村内污水管网，新建村内污水管网共计17525m。</t>
  </si>
  <si>
    <t>1.龙州河农村生活污水治理项目于7月12日完成初概批复，7月20日完成施工图图审，7月27日向县财政局报送预算审核材料。
2.24个自然村的农村生活污水治理项目和卜南河农村生活污水治理项目已于7月30日进行招标挂网公示，公示期20天。</t>
  </si>
  <si>
    <t>三个项目资金未落实，总缺口2.45亿元，其中2021年缺口0.8亿元。</t>
  </si>
  <si>
    <t>积极同县环境局联系争取环境整治专项资金；建议县财政局提前谋划资金筹措，确保后续施工不被资金影响。</t>
  </si>
  <si>
    <t>疾控中心南侧市政道路</t>
  </si>
  <si>
    <t>道路全长约0.3公里，路面宽24米。建设道路工程、交通工程、给排水工程、照明工程及其他附属等内容。</t>
  </si>
  <si>
    <t>准备启动项目前期工作。</t>
  </si>
  <si>
    <t>目前该项目资金尚未明确。</t>
  </si>
  <si>
    <t>建议县项目中心、县财政局多措并举，提前筹措资金。</t>
  </si>
  <si>
    <t>“旱地改造水田”土地整治项目</t>
  </si>
  <si>
    <t>县土地整理中心</t>
  </si>
  <si>
    <t>县自然资源规划局</t>
  </si>
  <si>
    <t>建设规模6900亩，分为4个项目，主要建设内容包括改善农业基础设施条件，完善道路与沟渠体系工程、新建和完善农田水利设施工程、土地平整工程、灌溉与排水工程、及其他配套工程。</t>
  </si>
  <si>
    <t>大石和蕴沃村已于8月5日开工。</t>
  </si>
  <si>
    <t>无。</t>
  </si>
  <si>
    <t>1.建议县土地中心开工后，加快项目建设工作，争取早日完工。
2.建议县土地整理中心及时与县统计局联系项目入统相关事宜。</t>
  </si>
  <si>
    <t>智慧执法信息系统项目</t>
  </si>
  <si>
    <t>县综合执法局</t>
  </si>
  <si>
    <t>陈鹏程</t>
  </si>
  <si>
    <t>建设执法调度指挥平台、前段检测系统、应用支撑数据平台、执法应用管理平台等。</t>
  </si>
  <si>
    <t>1.目前该项目资金尚未明确。
2.该项目未按计划开工。</t>
  </si>
  <si>
    <t>1.建议县综合执法局、县财政局多措并举，提前筹措资金。
2.建议县执法局先启动项目前期工作，以便向县财政局申请资金。</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</si>
  <si>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</si>
  <si>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</si>
  <si>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</si>
  <si>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2.县水务中心已于8月10日取得施工许可证，8月23日已进场施工。</t>
  </si>
  <si>
    <t>建议县水务事务中心加快新南路段污水市政管网建设，以满足南吕镇第二幼儿园开园后的排污需求。</t>
  </si>
  <si>
    <t>中坤农场（黄岭农场场部）饮水工程</t>
  </si>
  <si>
    <t>新建水厂1000吨/天。</t>
  </si>
  <si>
    <t>1.2月3日已完成施工招标，目前已完成用地补偿和地上附着物清点工作。
2.厂区3亩用地（林地）调规手续已完成，县水务事务中心已于7月21日向县资规局拨付2万元林地占卜费用。
3.场区3亩用地（林地）调规方案省资规厅已于7月28日批复。</t>
  </si>
  <si>
    <t>该项目未按计划开工。</t>
  </si>
  <si>
    <t>1.建议县水务事务中心加快前期手续办理。
2.县水务事务中心将开展环评工作。</t>
  </si>
  <si>
    <t>西昌溪更丰村段河流整治工程</t>
  </si>
  <si>
    <t>治理河长2.9公里,行政面积为10340亩，受益人口全部为农村人口。</t>
  </si>
  <si>
    <t>该项目形象进度约85%。</t>
  </si>
  <si>
    <t>1.该项目存在资金缺口50万元。
2.该项目总累计投资额进度（55.6%）远落后于形象进度。</t>
  </si>
  <si>
    <t xml:space="preserve">
1.建议县水务事务中心、县财政局提前谋划资金筹措，确保后续施工不被资金影响。
2.督促施工单位加强施工力量，确保工程如期完成。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</si>
  <si>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</si>
  <si>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</si>
  <si>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正在进行施工图审查。</t>
  </si>
  <si>
    <t>1.前期工作进展缓慢。
2.该项目未按时开工。</t>
  </si>
  <si>
    <t>建议县水务中心加快前期工作手续的办理。</t>
  </si>
  <si>
    <t>县城污水收集管网提升工程</t>
  </si>
  <si>
    <t>新建污水管网及提升工程。</t>
  </si>
  <si>
    <t>建议县水务中心加快项目前期工作，以便向县财政局申请资金。</t>
  </si>
  <si>
    <t>3.资金充裕下可实施项目（2个）</t>
  </si>
  <si>
    <t>垃圾转运站升级改造项目（二期）</t>
  </si>
  <si>
    <t>县市政中心</t>
  </si>
  <si>
    <t>升级改造黄岭、坡心、西昌垃圾转运站及配套设施。</t>
  </si>
  <si>
    <t>已完成实施方案评审。</t>
  </si>
  <si>
    <t>建议县市政中心加快项目前期工作，以便向县财政局申请资金。</t>
  </si>
  <si>
    <t>存量住房装修项目</t>
  </si>
  <si>
    <t>县房产中心</t>
  </si>
  <si>
    <t>东风小区2栋，212套住房装修。</t>
  </si>
  <si>
    <t>完成初概批复，正在进行施工图纸审查。</t>
  </si>
  <si>
    <t>建议县房产中心加快项目前期工作，以便向县财政局申请资金。</t>
  </si>
  <si>
    <t>社会投资项目（22个）</t>
  </si>
  <si>
    <t>（一）续建项目（10个）</t>
  </si>
  <si>
    <t>太极海南医疗养生产业基地（一期）</t>
  </si>
  <si>
    <t>海南太极医疗养生有限公司</t>
  </si>
  <si>
    <t>项目拟占地495亩，建筑面积25万平方米，拟建设健康管理及养生体验中心、太极爱心中医院及康复医院、健康养生论坛酒店、太极世界理疗城、个人健康数据中心、远程诊疗中心、康复公寓等。</t>
  </si>
  <si>
    <t>续建/省重点项目/第三批集中开工项目</t>
  </si>
  <si>
    <t>该项目总体形象进度约25%。
1.目前临街6栋铺面主体及砌体工程完成。
2.7～51号楼2021年3月26日已完成招标工作，目前已完成清表，开始进行场地开挖。
3.县国投公司已根据6月16日专题会议要求，解决项目供水问题。</t>
  </si>
  <si>
    <t>项目用地内祖坟搬迁问题仍未解决。</t>
  </si>
  <si>
    <t>1.建议县资规局和新兴镇政府加快解决项目用地内坟墓搬迁问题。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</si>
  <si>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</si>
  <si>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</si>
  <si>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</si>
  <si>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该项目总体形象进度约65%。
1.制剂车间主体已完工，部分设备已采购定制。
2.前处理及提取车间和办公楼进行场地开挖。</t>
  </si>
  <si>
    <t>1.因前处理车间和提取车间因项目方案变更，建设面积变小，工程规划需报批调整，太极公司计划于8月20日前递交申报材料至审批局。
2.工程规划报批进展缓慢。</t>
  </si>
  <si>
    <t>1.该项目计划9月前完成项目及相邻区域场平绿化及管网施工，10月前完成主体及外装饰施工，12月前完成设备安装，12月进行竣工验收及调试生产。
2.建议县审批局做好服务，受理材料后积极与太极公司沟通，加快审批手续办理。</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</si>
  <si>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</si>
  <si>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</si>
  <si>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</si>
  <si>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</si>
  <si>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t>
  </si>
  <si>
    <t>1.项目总用地面积约14亩，其中3.9亩用地存在用地调规问题。
2.该项目总累计投资额进度（42.9%）远落后于形象进度。</t>
  </si>
  <si>
    <t>1.建议县资规局加快解决项目3.9亩用地调规问题。
2.建议县市政中心了解项目建设进度，确保固投总额与形象进度一致。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</si>
  <si>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</si>
  <si>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</si>
  <si>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</si>
  <si>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</si>
  <si>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t>
  </si>
  <si>
    <t>1.该项目总累计投资额进度（40.6%）远落后于形象进度。
2.屯城镇政府于8月11日已完成大同加气站项目用地清表工作，接下来由资规局进行三通一平工作，结束后企业才能开展后续可研和地勘等工作。</t>
  </si>
  <si>
    <t>1.建议县住建局督促施工方加大施工力量，确保项目如期完成，并联系县统计局指导中油国泰公司制好形象进度书，确保固投总额与形象进度一致。
2.建议县资规局加快大同加气站项目用地三通一平工作，以便企业开展后续工作。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</si>
  <si>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</si>
  <si>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</si>
  <si>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</si>
  <si>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</si>
  <si>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该项目形象进度17%，主楼部分的地下室工程已完工,正在建设地上三层楼主体工程。广场部分地下室已完成。</t>
  </si>
  <si>
    <t>该项目业主与施工单位协议建至地上3层楼后再拨付工程款，以致相应的土地款也无法随建安款计入固投总额。</t>
  </si>
  <si>
    <t>1.建议县房产中心加大对该项目的督促和指导工作。
2.建议企业根据纳统模板加快纳统工作。</t>
  </si>
  <si>
    <t>林溪缘</t>
  </si>
  <si>
    <t>海南豫隆置业有限公司</t>
  </si>
  <si>
    <t>建设华伟府、华凤府、华宇府、华城府，用地254亩，建筑面积：303915.95平方米，建设主要内容：公寓、洋房、会所、公共商业、户外活动区、地下车库、景观绿化等。</t>
  </si>
  <si>
    <t>该项目总体形象进度月为70%。办公楼（含营销中心）、幼儿园、A#、B#、C#、D#、E#楼、地下室主体结构已完成；办公楼、幼儿园、A#楼主体建筑及安装工程完成；B#楼主体建筑及安装工程完成量约40%；C#楼主体建筑及安装工程完成量约40%；D#楼主体建筑及安装工程完成量约35%；E#楼主体建筑及安装工程完成量约35%;地下室主体建筑及安装工程完成量约40%；办公楼（含营销中心）内部精装修工程完成量约50%。室外雨污水管工程完成量约30%。</t>
  </si>
  <si>
    <t>建议县房产中心督促施工方加大施工力量，确保项目如期完成，并联系县统计局指导豫隆公司制好形象进度书，确保固投总额与形象进度一致。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</si>
  <si>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</si>
  <si>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</si>
  <si>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</si>
  <si>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该项目总体形象进度约为20%，目前一号楼已完成基础，正在建设地上两层楼主体工程；二号楼正在基础工程。地下室已完成主体施工。</t>
  </si>
  <si>
    <t>建议县房产中心督促施工方加大施工力量，确保项目如期完成，并联系县统计局指导弘邦公司制好形象进度书，确保固投总额与形象进度一致。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</si>
  <si>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</si>
  <si>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</si>
  <si>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</si>
  <si>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</si>
  <si>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</si>
  <si>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</si>
  <si>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1.建议县旅文局、县资规局、屯城镇协同处理好坟墓迁移相关工作。
2.建议县旅文局协调自来水公司解决用水问题。
3.建议县旅文局协调屯昌供电局解决电线杆问题。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</si>
  <si>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</si>
  <si>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</si>
  <si>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</si>
  <si>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1.该项目整体形象进度达72%，预计10月份试产。
2.该项目南侧道路项目，县国投公司已于7月30日进场清表施工。</t>
  </si>
  <si>
    <t>1.建议县农业农村局督促加大施工力量，确保项目如期完成。
2.建议县国投公司加快饲料厂南侧道路的修建，为企业10月份投产创造有利条件。</t>
  </si>
  <si>
    <t>海南雪茄研究所屯昌试验基地项目</t>
  </si>
  <si>
    <t>海南省烟草公司琼海公司</t>
  </si>
  <si>
    <t>建设科研实验楼、原烟周转及分级醇化库、配套设施用房等，总建筑面面积7765.18平方米。</t>
  </si>
  <si>
    <t>该项目总体形象进度达85%，目前已完成主体施工，正在进行内部装修及场地地下管网铺设工作。</t>
  </si>
  <si>
    <t>根据合同要求需进行联合验收后才支付尾款，因项目尚未进行联合验收，故尾款尚未进行拨付。</t>
  </si>
  <si>
    <t>建议督促该项目按时完工。</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</si>
  <si>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</si>
  <si>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</si>
  <si>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</si>
  <si>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</si>
  <si>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</si>
  <si>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t>
  </si>
  <si>
    <t>企业于8月4日下午向县招商服务中心提交修改后的《长进绿色建筑产业建设项目投资协议》，因修改部分不符合我县招商要求，仍需论证修改。</t>
  </si>
  <si>
    <t>县招商服务中心将根据《海南省土地闲置管理办法》结合企业提出的意见，对《长进绿色建筑产业建设项目投资协议》进行初步法核后，上报县政府审定。</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</si>
  <si>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</si>
  <si>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</si>
  <si>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</si>
  <si>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</si>
  <si>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1.已完成工程规划许可证的办理，6月30日已取得图审合格证，正在办理绿色图章和消防审查工作，7月23日已完成总包签约。
2.县行政审批局7月21日向企业反馈需完善材料，企业需完善资料后再次递交。</t>
  </si>
  <si>
    <t>1.该项目属第十批集中开工项目，即2020年“9.13”开工项目，但各项代办制所需的材料该公司准备得十分缓慢，县发改委于7月8日约谈该项目负责人，要求企业加快项目前期手续所需文件的办理工作。企业表态7月底完成，8月份开工建设，但目前企业仍未按要求完善消防设计审查和绿色图章的申请资料。
2.项目用地上还有一座无主坟尚未搬迁，8月3日资规局进行现场查看，尚未查到坟主，还需做进一步核实。</t>
  </si>
  <si>
    <t>1.建议屯城镇加快剩余的一座坟墓搬迁工作。
2.县发改委协助企业于8月15日前完善消防审查材料递交至县资规局。</t>
  </si>
  <si>
    <t>保障性安居型商品房</t>
  </si>
  <si>
    <t>待招标</t>
  </si>
  <si>
    <t>拟建设96857平方米，建筑层数为15层，框架结构基层教师和医务人员保障性住房。</t>
  </si>
  <si>
    <t>已委托第三方公司编制了《屯昌县安居型商品住房项目投资估算书》，县政府要求再次召开专题会研究并征求人大、政协意见。</t>
  </si>
  <si>
    <t>该项目仍未立项，前期工作进展缓慢。</t>
  </si>
  <si>
    <t>1.建议县房产中心加快各项工作的开展。
2.建议县房产中心尽快明确项目责任人，以便工作对接。</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</si>
  <si>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</si>
  <si>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</si>
  <si>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</si>
  <si>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该项目总体形象进度达15%2号楼三层板A.B单元模板制作钢筋绑扎浇筑完成；12号楼场地平整，准备打桩工作。</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</si>
  <si>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</si>
  <si>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</si>
  <si>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</si>
  <si>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</si>
  <si>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该项目总体形象进度达12%，目前已完成打桩工作。</t>
  </si>
  <si>
    <t>该项目业主所属集团计划先行完成去年剩余楼盘项目收尾工作，于今年年底再开展该项目后续建设。</t>
  </si>
  <si>
    <t>建议房产部门做好项目建设服务。</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</si>
  <si>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</si>
  <si>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</si>
  <si>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</si>
  <si>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</si>
  <si>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该项目业主所属集团计划先行完成天之虹饲料加工厂项目，再开展该项目后续建设，而项目未开工也影响到入统工作，进而影响到土地款带来的固投入统。</t>
  </si>
  <si>
    <t>建议县农业农村局协调天之虹公司加快前期手续的办理，并深入了解企业真实需求。</t>
  </si>
  <si>
    <t>2.招商对接或计划实施项目（6个）</t>
  </si>
  <si>
    <t>花生进口加工贸易项目</t>
  </si>
  <si>
    <t>闪甸信息科技（上海）有限公司</t>
  </si>
  <si>
    <t>从国外进口花生后，日均加工花生果1200吨，日均压榨花生油150吨。</t>
  </si>
  <si>
    <t>目前县招商引资工作领导小组专题会议同意项目准入申请,县投委会已审定该项目准入。该项目目前正在准参加意向用地的招拍挂。</t>
  </si>
  <si>
    <t>该项目意向参与招拍挂的用地——屯城镇龙河路北侧2021-G-2号国有建设用地，其使用权挂牌出让方案已由资规局上报至县政府，正在等待上会。</t>
  </si>
  <si>
    <t>建议县发改委督促企业加快后续工作的开展。</t>
  </si>
  <si>
    <t>中建南吕职工住房建设工程</t>
  </si>
  <si>
    <t>海南农垦中坤农场有限公司</t>
  </si>
  <si>
    <t>两栋（电梯楼）6层共42套，建筑面积约4500平方米。</t>
  </si>
  <si>
    <t>农场公司向海垦控股集团申请立项未得到批准，该项目已取消。</t>
  </si>
  <si>
    <t>海垦·木色湖畔</t>
  </si>
  <si>
    <t>屯昌中建投资有限公司</t>
  </si>
  <si>
    <t>占地月398亩，商业建筑面积约25000平方米，酒店建筑面积约28000平方米，住宅建筑面积约300000平方米，酒店公寓约8000平方米。</t>
  </si>
  <si>
    <t>该项目一期工程建设公开招标已完成，正在办理施工许可证等手续。项目用地入户调查工作已经初步完成，已编制拆迁安置及青苗补偿方案初稿正在进行入户宣传和征求意见，同时委托评估公司正在开展社会稳定风险评估。</t>
  </si>
  <si>
    <t>目前该项目一期的拆迁户安置问题需要解决，主要是拆迁安置用地还未确定，安置补偿方案仍在征求意见，社会稳定风险评估正在开展当中。已向海垦控股集团申请启动项目二期用地，以便从中选择地块用于建设安置房，解决拆迁户的安置问题，现正等待集团批复。</t>
  </si>
  <si>
    <t>建议县房产中心、自规局、办证中心等有关部门做好服务，协调中坤农场公司处理好项目存在问题，确保项目如期开工。</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</si>
  <si>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</si>
  <si>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</si>
  <si>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</si>
  <si>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</si>
  <si>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1.6月25日王宏向副县长召开项目推进会，让该项目企业将涉及调规的用地上报，由王宏向副县长协调调规工作。
2.该项目未按计划开工。</t>
  </si>
  <si>
    <t>建议农业农村局积极联系县资规局，解决该项目用地调规问题。</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</si>
  <si>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</si>
  <si>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</si>
  <si>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</si>
  <si>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</si>
  <si>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</si>
  <si>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</si>
  <si>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</si>
  <si>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</si>
  <si>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</si>
  <si>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2.企业已完成土地出让合同签订，县资规局已盖章确认，8月9日开始不动产证办理。</t>
  </si>
  <si>
    <t>建议县卫健委做好企业服务，帮助企业尽快开展建设。</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</si>
</sst>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quot;年&quot;m&quot;月&quot;;@"/>
    <numFmt numFmtId="177" formatCode="0.0%"/>
    <numFmt numFmtId="178" formatCode="0;[Red]0"/>
    <numFmt numFmtId="179" formatCode="0_ "/>
  </numFmts>
  <fonts count="39">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sz val="11"/>
      <color rgb="FFFA7D00"/>
      <name val="宋体"/>
      <charset val="0"/>
      <scheme val="minor"/>
    </font>
    <font>
      <b/>
      <sz val="11"/>
      <color rgb="FFFA7D00"/>
      <name val="宋体"/>
      <charset val="0"/>
      <scheme val="minor"/>
    </font>
    <font>
      <sz val="11"/>
      <color rgb="FF006100"/>
      <name val="宋体"/>
      <charset val="0"/>
      <scheme val="minor"/>
    </font>
    <font>
      <sz val="12"/>
      <color rgb="FF000000"/>
      <name val="宋体"/>
      <charset val="134"/>
    </font>
    <font>
      <sz val="11"/>
      <name val="仿宋_GB2312"/>
      <charset val="134"/>
    </font>
    <font>
      <vertAlign val="superscript"/>
      <sz val="1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31"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6"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0" fontId="32"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6" applyNumberFormat="0" applyFont="0" applyAlignment="0" applyProtection="0">
      <alignment vertical="center"/>
    </xf>
    <xf numFmtId="0" fontId="24" fillId="24"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4" applyNumberFormat="0" applyFill="0" applyAlignment="0" applyProtection="0">
      <alignment vertical="center"/>
    </xf>
    <xf numFmtId="0" fontId="18" fillId="0" borderId="14" applyNumberFormat="0" applyFill="0" applyAlignment="0" applyProtection="0">
      <alignment vertical="center"/>
    </xf>
    <xf numFmtId="0" fontId="24" fillId="12" borderId="0" applyNumberFormat="0" applyBorder="0" applyAlignment="0" applyProtection="0">
      <alignment vertical="center"/>
    </xf>
    <xf numFmtId="0" fontId="21" fillId="0" borderId="18" applyNumberFormat="0" applyFill="0" applyAlignment="0" applyProtection="0">
      <alignment vertical="center"/>
    </xf>
    <xf numFmtId="0" fontId="24" fillId="25" borderId="0" applyNumberFormat="0" applyBorder="0" applyAlignment="0" applyProtection="0">
      <alignment vertical="center"/>
    </xf>
    <xf numFmtId="0" fontId="25" fillId="8" borderId="15" applyNumberFormat="0" applyAlignment="0" applyProtection="0">
      <alignment vertical="center"/>
    </xf>
    <xf numFmtId="0" fontId="34" fillId="8" borderId="19" applyNumberFormat="0" applyAlignment="0" applyProtection="0">
      <alignment vertical="center"/>
    </xf>
    <xf numFmtId="0" fontId="17" fillId="4" borderId="13" applyNumberFormat="0" applyAlignment="0" applyProtection="0">
      <alignment vertical="center"/>
    </xf>
    <xf numFmtId="0" fontId="16" fillId="18" borderId="0" applyNumberFormat="0" applyBorder="0" applyAlignment="0" applyProtection="0">
      <alignment vertical="center"/>
    </xf>
    <xf numFmtId="0" fontId="24" fillId="7" borderId="0" applyNumberFormat="0" applyBorder="0" applyAlignment="0" applyProtection="0">
      <alignment vertical="center"/>
    </xf>
    <xf numFmtId="0" fontId="33" fillId="0" borderId="20" applyNumberFormat="0" applyFill="0" applyAlignment="0" applyProtection="0">
      <alignment vertical="center"/>
    </xf>
    <xf numFmtId="0" fontId="27" fillId="0" borderId="17" applyNumberFormat="0" applyFill="0" applyAlignment="0" applyProtection="0">
      <alignment vertical="center"/>
    </xf>
    <xf numFmtId="0" fontId="35" fillId="28" borderId="0" applyNumberFormat="0" applyBorder="0" applyAlignment="0" applyProtection="0">
      <alignment vertical="center"/>
    </xf>
    <xf numFmtId="0" fontId="30" fillId="11" borderId="0" applyNumberFormat="0" applyBorder="0" applyAlignment="0" applyProtection="0">
      <alignment vertical="center"/>
    </xf>
    <xf numFmtId="0" fontId="16" fillId="17" borderId="0" applyNumberFormat="0" applyBorder="0" applyAlignment="0" applyProtection="0">
      <alignment vertical="center"/>
    </xf>
    <xf numFmtId="0" fontId="24" fillId="6" borderId="0" applyNumberFormat="0" applyBorder="0" applyAlignment="0" applyProtection="0">
      <alignment vertical="center"/>
    </xf>
    <xf numFmtId="0" fontId="16" fillId="27" borderId="0" applyNumberFormat="0" applyBorder="0" applyAlignment="0" applyProtection="0">
      <alignment vertical="center"/>
    </xf>
    <xf numFmtId="0" fontId="16" fillId="3" borderId="0" applyNumberFormat="0" applyBorder="0" applyAlignment="0" applyProtection="0">
      <alignment vertical="center"/>
    </xf>
    <xf numFmtId="0" fontId="16" fillId="26" borderId="0" applyNumberFormat="0" applyBorder="0" applyAlignment="0" applyProtection="0">
      <alignment vertical="center"/>
    </xf>
    <xf numFmtId="0" fontId="16" fillId="2" borderId="0" applyNumberFormat="0" applyBorder="0" applyAlignment="0" applyProtection="0">
      <alignment vertical="center"/>
    </xf>
    <xf numFmtId="0" fontId="24" fillId="10" borderId="0" applyNumberFormat="0" applyBorder="0" applyAlignment="0" applyProtection="0">
      <alignment vertical="center"/>
    </xf>
    <xf numFmtId="0" fontId="24" fillId="23"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24" fillId="32" borderId="0" applyNumberFormat="0" applyBorder="0" applyAlignment="0" applyProtection="0">
      <alignment vertical="center"/>
    </xf>
    <xf numFmtId="0" fontId="16" fillId="15" borderId="0" applyNumberFormat="0" applyBorder="0" applyAlignment="0" applyProtection="0">
      <alignment vertical="center"/>
    </xf>
    <xf numFmtId="0" fontId="24" fillId="21" borderId="0" applyNumberFormat="0" applyBorder="0" applyAlignment="0" applyProtection="0">
      <alignment vertical="center"/>
    </xf>
    <xf numFmtId="0" fontId="24" fillId="31" borderId="0" applyNumberFormat="0" applyBorder="0" applyAlignment="0" applyProtection="0">
      <alignment vertical="center"/>
    </xf>
    <xf numFmtId="0" fontId="16" fillId="14" borderId="0" applyNumberFormat="0" applyBorder="0" applyAlignment="0" applyProtection="0">
      <alignment vertical="center"/>
    </xf>
    <xf numFmtId="0" fontId="24" fillId="20" borderId="0" applyNumberFormat="0" applyBorder="0" applyAlignment="0" applyProtection="0">
      <alignment vertical="center"/>
    </xf>
    <xf numFmtId="0" fontId="36" fillId="0" borderId="0"/>
    <xf numFmtId="0" fontId="32" fillId="0" borderId="0"/>
  </cellStyleXfs>
  <cellXfs count="99">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7"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7"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7" fontId="2" fillId="0" borderId="0" xfId="0" applyNumberFormat="1" applyFont="1" applyFill="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30424;\&#28504;&#23478;&#21033;\&#24494;&#20449;&#25991;&#20214;\WeChat%20Files\wxid_295xdjfq3at421\FileStorage\File\2021-08\&#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39" activePane="bottomLeft" state="frozen"/>
      <selection/>
      <selection pane="bottomLeft" activeCell="Q41" sqref="Q41"/>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8.13333333333333" style="2" customWidth="1"/>
    <col min="11" max="11" width="7.35" style="2" customWidth="1"/>
    <col min="12" max="12" width="7.76666666666667" style="2" customWidth="1"/>
    <col min="13" max="13" width="10" style="2" customWidth="1"/>
    <col min="14" max="14" width="8.025" style="2" customWidth="1"/>
    <col min="15" max="16" width="7.7" style="2" customWidth="1"/>
    <col min="17" max="17" width="25.5166666666667" style="9" customWidth="1"/>
    <col min="18" max="18" width="31.1666666666667" style="9" customWidth="1"/>
    <col min="19" max="19" width="24.075" style="9" customWidth="1"/>
    <col min="20" max="20" width="12.55" style="10" hidden="1" customWidth="1"/>
    <col min="21" max="21" width="9" style="2" hidden="1" customWidth="1"/>
    <col min="22" max="22" width="12.625" style="2"/>
    <col min="23" max="23" width="12.55" style="2"/>
    <col min="24" max="24" width="11.55" style="2"/>
    <col min="25" max="25" width="12.55" style="10"/>
    <col min="26" max="16344" width="9" style="2"/>
    <col min="16345" max="16384" width="9" style="11"/>
  </cols>
  <sheetData>
    <row r="1" ht="24" customHeight="1" spans="1:1">
      <c r="A1" s="12" t="s">
        <v>0</v>
      </c>
    </row>
    <row r="2" s="1" customFormat="1" ht="41" customHeight="1" spans="1:20">
      <c r="A2" s="13" t="s">
        <v>1</v>
      </c>
      <c r="B2" s="13"/>
      <c r="C2" s="13"/>
      <c r="D2" s="13"/>
      <c r="E2" s="13"/>
      <c r="F2" s="13"/>
      <c r="G2" s="13"/>
      <c r="H2" s="13"/>
      <c r="I2" s="13"/>
      <c r="J2" s="13"/>
      <c r="K2" s="13"/>
      <c r="L2" s="13"/>
      <c r="M2" s="13"/>
      <c r="N2" s="13"/>
      <c r="O2" s="13"/>
      <c r="P2" s="13"/>
      <c r="Q2" s="13"/>
      <c r="R2" s="13"/>
      <c r="S2" s="13"/>
      <c r="T2" s="86"/>
    </row>
    <row r="3" s="2" customFormat="1" ht="30" customHeight="1" spans="1:20">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7" t="s">
        <v>15</v>
      </c>
      <c r="R3" s="87" t="s">
        <v>16</v>
      </c>
      <c r="S3" s="87" t="s">
        <v>17</v>
      </c>
      <c r="T3" s="10"/>
    </row>
    <row r="4" s="3" customFormat="1" ht="25" customHeight="1" spans="1:20">
      <c r="A4" s="14"/>
      <c r="B4" s="15"/>
      <c r="C4" s="16"/>
      <c r="D4" s="16"/>
      <c r="E4" s="16"/>
      <c r="F4" s="15"/>
      <c r="G4" s="14"/>
      <c r="H4" s="14"/>
      <c r="I4" s="14"/>
      <c r="J4" s="14"/>
      <c r="K4" s="69"/>
      <c r="L4" s="69" t="s">
        <v>18</v>
      </c>
      <c r="M4" s="69" t="s">
        <v>19</v>
      </c>
      <c r="N4" s="69" t="s">
        <v>20</v>
      </c>
      <c r="O4" s="69" t="s">
        <v>21</v>
      </c>
      <c r="P4" s="72"/>
      <c r="Q4" s="25"/>
      <c r="R4" s="25"/>
      <c r="S4" s="25"/>
      <c r="T4" s="88"/>
    </row>
    <row r="5" ht="22" customHeight="1" spans="1:21">
      <c r="A5" s="17" t="s">
        <v>22</v>
      </c>
      <c r="B5" s="17"/>
      <c r="C5" s="18"/>
      <c r="D5" s="18"/>
      <c r="E5" s="18"/>
      <c r="F5" s="19"/>
      <c r="G5" s="20"/>
      <c r="H5" s="14"/>
      <c r="I5" s="52"/>
      <c r="J5" s="73">
        <f t="shared" ref="J5:M5" si="0">J6+J50</f>
        <v>914801</v>
      </c>
      <c r="K5" s="73">
        <f t="shared" si="0"/>
        <v>129579</v>
      </c>
      <c r="L5" s="73">
        <f t="shared" si="0"/>
        <v>195692</v>
      </c>
      <c r="M5" s="73">
        <f t="shared" si="0"/>
        <v>51965</v>
      </c>
      <c r="N5" s="74">
        <f>M5/L5</f>
        <v>0.26554483576232</v>
      </c>
      <c r="O5" s="73">
        <f>O6+O50</f>
        <v>35997</v>
      </c>
      <c r="P5" s="73">
        <f>P6+P50</f>
        <v>98695</v>
      </c>
      <c r="Q5" s="89"/>
      <c r="R5" s="89"/>
      <c r="S5" s="89"/>
      <c r="U5" s="2">
        <f>M5-[1]总体情况!M6</f>
        <v>22409</v>
      </c>
    </row>
    <row r="6" s="2" customFormat="1" ht="22" customHeight="1" spans="1:21">
      <c r="A6" s="21" t="s">
        <v>23</v>
      </c>
      <c r="B6" s="22"/>
      <c r="C6" s="22"/>
      <c r="D6" s="22"/>
      <c r="E6" s="22"/>
      <c r="F6" s="23"/>
      <c r="G6" s="24"/>
      <c r="H6" s="25"/>
      <c r="I6" s="52"/>
      <c r="J6" s="73">
        <f t="shared" ref="J6:M6" si="1">J7+J24</f>
        <v>198818</v>
      </c>
      <c r="K6" s="73">
        <f t="shared" si="1"/>
        <v>50476</v>
      </c>
      <c r="L6" s="73">
        <f t="shared" si="1"/>
        <v>95679</v>
      </c>
      <c r="M6" s="73">
        <f t="shared" si="1"/>
        <v>30835</v>
      </c>
      <c r="N6" s="74">
        <f t="shared" ref="N6:N37" si="2">M6/L6</f>
        <v>0.322275525454907</v>
      </c>
      <c r="O6" s="73">
        <f>O7+O24</f>
        <v>35997</v>
      </c>
      <c r="P6" s="73">
        <f>P7+P24</f>
        <v>98695</v>
      </c>
      <c r="Q6" s="90"/>
      <c r="R6" s="90"/>
      <c r="S6" s="91"/>
      <c r="T6" s="10"/>
      <c r="U6" s="2">
        <f>M6-[1]总体情况!M7</f>
        <v>10178</v>
      </c>
    </row>
    <row r="7" s="2" customFormat="1" ht="22" customHeight="1" spans="1:21">
      <c r="A7" s="26" t="s">
        <v>24</v>
      </c>
      <c r="B7" s="27"/>
      <c r="C7" s="27"/>
      <c r="D7" s="27"/>
      <c r="E7" s="27"/>
      <c r="F7" s="28"/>
      <c r="G7" s="24"/>
      <c r="H7" s="25"/>
      <c r="I7" s="52"/>
      <c r="J7" s="73">
        <f t="shared" ref="J7:M7" si="3">SUM(J8:J23)</f>
        <v>104359</v>
      </c>
      <c r="K7" s="73">
        <f t="shared" si="3"/>
        <v>50476</v>
      </c>
      <c r="L7" s="73">
        <f t="shared" si="3"/>
        <v>51517</v>
      </c>
      <c r="M7" s="73">
        <f t="shared" si="3"/>
        <v>26285</v>
      </c>
      <c r="N7" s="74">
        <f t="shared" si="2"/>
        <v>0.510219927402605</v>
      </c>
      <c r="O7" s="73">
        <f>SUM(O8:O23)</f>
        <v>14475</v>
      </c>
      <c r="P7" s="73">
        <f>SUM(P8:P23)</f>
        <v>26550</v>
      </c>
      <c r="Q7" s="90"/>
      <c r="R7" s="90"/>
      <c r="S7" s="91"/>
      <c r="T7" s="10"/>
      <c r="U7" s="2">
        <f>M7-[1]总体情况!M8</f>
        <v>8048</v>
      </c>
    </row>
    <row r="8" s="2" customFormat="1" ht="166" customHeight="1" spans="1:22">
      <c r="A8" s="29">
        <v>1</v>
      </c>
      <c r="B8" s="30" t="s">
        <v>25</v>
      </c>
      <c r="C8" s="31" t="s">
        <v>26</v>
      </c>
      <c r="D8" s="31" t="s">
        <v>27</v>
      </c>
      <c r="E8" s="32" t="s">
        <v>28</v>
      </c>
      <c r="F8" s="33" t="s">
        <v>29</v>
      </c>
      <c r="G8" s="34" t="s">
        <v>30</v>
      </c>
      <c r="H8" s="35">
        <v>43405</v>
      </c>
      <c r="I8" s="35">
        <v>44348</v>
      </c>
      <c r="J8" s="75">
        <v>14000</v>
      </c>
      <c r="K8" s="75">
        <v>9071</v>
      </c>
      <c r="L8" s="75">
        <v>5126</v>
      </c>
      <c r="M8" s="75">
        <v>1500</v>
      </c>
      <c r="N8" s="76">
        <f t="shared" si="2"/>
        <v>0.292625829106516</v>
      </c>
      <c r="O8" s="75">
        <v>2000</v>
      </c>
      <c r="P8" s="75">
        <v>2000</v>
      </c>
      <c r="Q8" s="36" t="s">
        <v>31</v>
      </c>
      <c r="R8" s="36" t="s">
        <v>32</v>
      </c>
      <c r="S8" s="36" t="s">
        <v>33</v>
      </c>
      <c r="T8" s="10">
        <f>(K8+M8)/J8</f>
        <v>0.755071428571429</v>
      </c>
      <c r="U8" s="2">
        <f>M8-[1]总体情况!M9</f>
        <v>888</v>
      </c>
      <c r="V8" s="2">
        <f>(K8+M8)/J8</f>
        <v>0.755071428571429</v>
      </c>
    </row>
    <row r="9" s="2" customFormat="1" ht="191" customHeight="1" spans="1:22">
      <c r="A9" s="29">
        <v>2</v>
      </c>
      <c r="B9" s="36" t="s">
        <v>34</v>
      </c>
      <c r="C9" s="37" t="s">
        <v>35</v>
      </c>
      <c r="D9" s="37" t="s">
        <v>35</v>
      </c>
      <c r="E9" s="38" t="s">
        <v>28</v>
      </c>
      <c r="F9" s="36" t="s">
        <v>36</v>
      </c>
      <c r="G9" s="39" t="s">
        <v>30</v>
      </c>
      <c r="H9" s="35">
        <v>43891</v>
      </c>
      <c r="I9" s="35">
        <v>44501</v>
      </c>
      <c r="J9" s="75">
        <v>5333</v>
      </c>
      <c r="K9" s="75">
        <v>1787</v>
      </c>
      <c r="L9" s="75">
        <v>3546</v>
      </c>
      <c r="M9" s="75">
        <v>800</v>
      </c>
      <c r="N9" s="76">
        <f t="shared" si="2"/>
        <v>0.225606316976875</v>
      </c>
      <c r="O9" s="75">
        <v>2210</v>
      </c>
      <c r="P9" s="75">
        <v>2210</v>
      </c>
      <c r="Q9" s="43" t="s">
        <v>37</v>
      </c>
      <c r="R9" s="36" t="s">
        <v>38</v>
      </c>
      <c r="S9" s="36" t="s">
        <v>39</v>
      </c>
      <c r="T9" s="10">
        <f t="shared" ref="T9:T17" si="4">(K9+M9)/J9</f>
        <v>0.485092818301144</v>
      </c>
      <c r="U9" s="2">
        <f>M9-[1]总体情况!M10</f>
        <v>435</v>
      </c>
      <c r="V9" s="2">
        <f>(1787+M9)/5333.35</f>
        <v>0.485060984184424</v>
      </c>
    </row>
    <row r="10" s="2" customFormat="1" ht="256" customHeight="1" spans="1:21">
      <c r="A10" s="29">
        <v>3</v>
      </c>
      <c r="B10" s="36" t="s">
        <v>40</v>
      </c>
      <c r="C10" s="40" t="s">
        <v>26</v>
      </c>
      <c r="D10" s="40" t="s">
        <v>41</v>
      </c>
      <c r="E10" s="41" t="s">
        <v>42</v>
      </c>
      <c r="F10" s="36" t="s">
        <v>43</v>
      </c>
      <c r="G10" s="39" t="s">
        <v>44</v>
      </c>
      <c r="H10" s="35">
        <v>44075</v>
      </c>
      <c r="I10" s="35">
        <v>44317</v>
      </c>
      <c r="J10" s="75">
        <v>8640</v>
      </c>
      <c r="K10" s="75">
        <v>3792</v>
      </c>
      <c r="L10" s="75">
        <v>4848</v>
      </c>
      <c r="M10" s="75">
        <v>4100</v>
      </c>
      <c r="N10" s="76">
        <f t="shared" si="2"/>
        <v>0.845709570957096</v>
      </c>
      <c r="O10" s="52">
        <v>4034</v>
      </c>
      <c r="P10" s="52">
        <v>4034</v>
      </c>
      <c r="Q10" s="43" t="s">
        <v>45</v>
      </c>
      <c r="R10" s="43" t="s">
        <v>46</v>
      </c>
      <c r="S10" s="43" t="s">
        <v>47</v>
      </c>
      <c r="T10" s="10">
        <f t="shared" si="4"/>
        <v>0.913425925925926</v>
      </c>
      <c r="U10" s="2">
        <f>M10-[1]总体情况!M11</f>
        <v>442</v>
      </c>
    </row>
    <row r="11" s="2" customFormat="1" ht="87" customHeight="1" spans="1:22">
      <c r="A11" s="29">
        <v>4</v>
      </c>
      <c r="B11" s="36" t="s">
        <v>48</v>
      </c>
      <c r="C11" s="42" t="s">
        <v>49</v>
      </c>
      <c r="D11" s="42" t="s">
        <v>49</v>
      </c>
      <c r="E11" s="38" t="s">
        <v>50</v>
      </c>
      <c r="F11" s="43" t="s">
        <v>51</v>
      </c>
      <c r="G11" s="39" t="s">
        <v>30</v>
      </c>
      <c r="H11" s="35">
        <v>44136</v>
      </c>
      <c r="I11" s="35">
        <v>44531</v>
      </c>
      <c r="J11" s="75">
        <v>8222</v>
      </c>
      <c r="K11" s="75">
        <v>3500</v>
      </c>
      <c r="L11" s="75">
        <f t="shared" ref="L11:L16" si="5">J11-K11</f>
        <v>4722</v>
      </c>
      <c r="M11" s="75">
        <v>1100</v>
      </c>
      <c r="N11" s="76">
        <f t="shared" si="2"/>
        <v>0.232952138924185</v>
      </c>
      <c r="O11" s="52">
        <v>2700</v>
      </c>
      <c r="P11" s="52">
        <v>2700</v>
      </c>
      <c r="Q11" s="92" t="s">
        <v>52</v>
      </c>
      <c r="R11" s="92" t="s">
        <v>53</v>
      </c>
      <c r="S11" s="43" t="s">
        <v>54</v>
      </c>
      <c r="T11" s="10">
        <f t="shared" si="4"/>
        <v>0.559474580394065</v>
      </c>
      <c r="U11" s="2">
        <f>M11-[1]总体情况!M12</f>
        <v>163</v>
      </c>
      <c r="V11" s="2">
        <f>(M11+K11)/J11</f>
        <v>0.559474580394065</v>
      </c>
    </row>
    <row r="12" s="2" customFormat="1" ht="108" customHeight="1" spans="1:21">
      <c r="A12" s="29">
        <v>5</v>
      </c>
      <c r="B12" s="44" t="s">
        <v>55</v>
      </c>
      <c r="C12" s="42" t="s">
        <v>49</v>
      </c>
      <c r="D12" s="42" t="s">
        <v>49</v>
      </c>
      <c r="E12" s="41" t="s">
        <v>50</v>
      </c>
      <c r="F12" s="45" t="s">
        <v>56</v>
      </c>
      <c r="G12" s="46" t="s">
        <v>57</v>
      </c>
      <c r="H12" s="47">
        <v>44166</v>
      </c>
      <c r="I12" s="47">
        <v>44531</v>
      </c>
      <c r="J12" s="75">
        <v>1524</v>
      </c>
      <c r="K12" s="75">
        <v>399</v>
      </c>
      <c r="L12" s="75">
        <v>1125</v>
      </c>
      <c r="M12" s="75">
        <v>10</v>
      </c>
      <c r="N12" s="76">
        <f t="shared" si="2"/>
        <v>0.00888888888888889</v>
      </c>
      <c r="O12" s="52">
        <v>292</v>
      </c>
      <c r="P12" s="52">
        <v>292</v>
      </c>
      <c r="Q12" s="36" t="s">
        <v>58</v>
      </c>
      <c r="R12" s="36" t="s">
        <v>59</v>
      </c>
      <c r="S12" s="36" t="s">
        <v>60</v>
      </c>
      <c r="T12" s="10">
        <f t="shared" si="4"/>
        <v>0.268372703412073</v>
      </c>
      <c r="U12" s="2">
        <f>M12-[1]总体情况!M13</f>
        <v>4</v>
      </c>
    </row>
    <row r="13" s="2" customFormat="1" ht="108" customHeight="1" spans="1:21">
      <c r="A13" s="29">
        <v>6</v>
      </c>
      <c r="B13" s="44" t="s">
        <v>61</v>
      </c>
      <c r="C13" s="42" t="s">
        <v>49</v>
      </c>
      <c r="D13" s="42" t="s">
        <v>49</v>
      </c>
      <c r="E13" s="41" t="s">
        <v>50</v>
      </c>
      <c r="F13" s="48" t="s">
        <v>62</v>
      </c>
      <c r="G13" s="46" t="s">
        <v>63</v>
      </c>
      <c r="H13" s="49">
        <v>44105</v>
      </c>
      <c r="I13" s="35">
        <v>44378</v>
      </c>
      <c r="J13" s="50">
        <v>1765</v>
      </c>
      <c r="K13" s="75">
        <v>1000</v>
      </c>
      <c r="L13" s="75">
        <f t="shared" si="5"/>
        <v>765</v>
      </c>
      <c r="M13" s="75">
        <v>4</v>
      </c>
      <c r="N13" s="76">
        <f t="shared" si="2"/>
        <v>0.00522875816993464</v>
      </c>
      <c r="O13" s="75">
        <v>0</v>
      </c>
      <c r="P13" s="75">
        <v>0</v>
      </c>
      <c r="Q13" s="36" t="s">
        <v>64</v>
      </c>
      <c r="R13" s="36" t="s">
        <v>65</v>
      </c>
      <c r="S13" s="36" t="s">
        <v>66</v>
      </c>
      <c r="T13" s="10">
        <f t="shared" si="4"/>
        <v>0.568838526912181</v>
      </c>
      <c r="U13" s="2">
        <f>M13-[1]总体情况!M14</f>
        <v>0</v>
      </c>
    </row>
    <row r="14" s="2" customFormat="1" ht="166" customHeight="1" spans="1:22">
      <c r="A14" s="29">
        <v>7</v>
      </c>
      <c r="B14" s="33" t="s">
        <v>67</v>
      </c>
      <c r="C14" s="38" t="s">
        <v>68</v>
      </c>
      <c r="D14" s="38" t="s">
        <v>69</v>
      </c>
      <c r="E14" s="38" t="s">
        <v>70</v>
      </c>
      <c r="F14" s="33" t="s">
        <v>71</v>
      </c>
      <c r="G14" s="39" t="s">
        <v>72</v>
      </c>
      <c r="H14" s="35">
        <v>43922</v>
      </c>
      <c r="I14" s="35">
        <v>44348</v>
      </c>
      <c r="J14" s="75">
        <v>8438</v>
      </c>
      <c r="K14" s="75">
        <v>3309</v>
      </c>
      <c r="L14" s="75">
        <v>5129</v>
      </c>
      <c r="M14" s="75">
        <v>1700</v>
      </c>
      <c r="N14" s="76">
        <f t="shared" si="2"/>
        <v>0.331448625463053</v>
      </c>
      <c r="O14" s="75">
        <v>0</v>
      </c>
      <c r="P14" s="75">
        <v>0</v>
      </c>
      <c r="Q14" s="92" t="s">
        <v>73</v>
      </c>
      <c r="R14" s="92" t="s">
        <v>74</v>
      </c>
      <c r="S14" s="93" t="s">
        <v>75</v>
      </c>
      <c r="T14" s="10">
        <f t="shared" si="4"/>
        <v>0.593624081535909</v>
      </c>
      <c r="U14" s="2">
        <f>M14-[1]总体情况!M15</f>
        <v>354</v>
      </c>
      <c r="V14" s="2">
        <f t="shared" ref="V14:V22" si="6">(M14+K14)/J14</f>
        <v>0.593624081535909</v>
      </c>
    </row>
    <row r="15" s="2" customFormat="1" ht="90" customHeight="1" spans="1:21">
      <c r="A15" s="29">
        <v>8</v>
      </c>
      <c r="B15" s="50" t="s">
        <v>76</v>
      </c>
      <c r="C15" s="51" t="s">
        <v>77</v>
      </c>
      <c r="D15" s="51" t="s">
        <v>69</v>
      </c>
      <c r="E15" s="41" t="s">
        <v>70</v>
      </c>
      <c r="F15" s="44" t="s">
        <v>78</v>
      </c>
      <c r="G15" s="46" t="s">
        <v>30</v>
      </c>
      <c r="H15" s="35">
        <v>44044</v>
      </c>
      <c r="I15" s="35">
        <v>44287</v>
      </c>
      <c r="J15" s="75">
        <v>5000</v>
      </c>
      <c r="K15" s="75">
        <v>1461</v>
      </c>
      <c r="L15" s="75">
        <f t="shared" si="5"/>
        <v>3539</v>
      </c>
      <c r="M15" s="75">
        <v>2214</v>
      </c>
      <c r="N15" s="76">
        <f t="shared" si="2"/>
        <v>0.625600452105114</v>
      </c>
      <c r="O15" s="50">
        <v>0</v>
      </c>
      <c r="P15" s="50">
        <v>0</v>
      </c>
      <c r="Q15" s="36" t="s">
        <v>79</v>
      </c>
      <c r="R15" s="36" t="s">
        <v>80</v>
      </c>
      <c r="S15" s="36" t="s">
        <v>81</v>
      </c>
      <c r="T15" s="10">
        <f t="shared" si="4"/>
        <v>0.735</v>
      </c>
      <c r="U15" s="2">
        <f>M15-[1]总体情况!M16</f>
        <v>127</v>
      </c>
    </row>
    <row r="16" s="2" customFormat="1" ht="53" customHeight="1" spans="1:22">
      <c r="A16" s="29">
        <v>9</v>
      </c>
      <c r="B16" s="44" t="s">
        <v>82</v>
      </c>
      <c r="C16" s="51" t="s">
        <v>77</v>
      </c>
      <c r="D16" s="51" t="s">
        <v>69</v>
      </c>
      <c r="E16" s="41" t="s">
        <v>70</v>
      </c>
      <c r="F16" s="44" t="s">
        <v>83</v>
      </c>
      <c r="G16" s="46" t="s">
        <v>57</v>
      </c>
      <c r="H16" s="35">
        <v>44044</v>
      </c>
      <c r="I16" s="35">
        <v>44287</v>
      </c>
      <c r="J16" s="75">
        <v>3000</v>
      </c>
      <c r="K16" s="75">
        <v>868</v>
      </c>
      <c r="L16" s="75">
        <f t="shared" si="5"/>
        <v>2132</v>
      </c>
      <c r="M16" s="75">
        <v>1206</v>
      </c>
      <c r="N16" s="76">
        <f t="shared" si="2"/>
        <v>0.565666041275797</v>
      </c>
      <c r="O16" s="50">
        <v>0</v>
      </c>
      <c r="P16" s="50">
        <v>0</v>
      </c>
      <c r="Q16" s="36" t="s">
        <v>79</v>
      </c>
      <c r="R16" s="36" t="s">
        <v>84</v>
      </c>
      <c r="S16" s="36" t="s">
        <v>81</v>
      </c>
      <c r="T16" s="10">
        <f t="shared" si="4"/>
        <v>0.691333333333333</v>
      </c>
      <c r="U16" s="2">
        <f>M16-[1]总体情况!M17</f>
        <v>0</v>
      </c>
      <c r="V16" s="2">
        <f>(M16+K16)/J16</f>
        <v>0.691333333333333</v>
      </c>
    </row>
    <row r="17" s="2" customFormat="1" ht="216" customHeight="1" spans="1:22">
      <c r="A17" s="29">
        <v>10</v>
      </c>
      <c r="B17" s="52" t="s">
        <v>85</v>
      </c>
      <c r="C17" s="51" t="s">
        <v>68</v>
      </c>
      <c r="D17" s="51" t="s">
        <v>69</v>
      </c>
      <c r="E17" s="38" t="s">
        <v>70</v>
      </c>
      <c r="F17" s="53" t="s">
        <v>86</v>
      </c>
      <c r="G17" s="39" t="s">
        <v>87</v>
      </c>
      <c r="H17" s="35">
        <v>43435</v>
      </c>
      <c r="I17" s="35">
        <v>44348</v>
      </c>
      <c r="J17" s="50">
        <v>4086</v>
      </c>
      <c r="K17" s="52">
        <v>2033</v>
      </c>
      <c r="L17" s="52">
        <v>2053</v>
      </c>
      <c r="M17" s="52">
        <v>700</v>
      </c>
      <c r="N17" s="76">
        <f t="shared" si="2"/>
        <v>0.340964442279591</v>
      </c>
      <c r="O17" s="52">
        <v>0</v>
      </c>
      <c r="P17" s="52">
        <v>0</v>
      </c>
      <c r="Q17" s="36" t="s">
        <v>88</v>
      </c>
      <c r="R17" s="36" t="s">
        <v>89</v>
      </c>
      <c r="S17" s="36" t="s">
        <v>90</v>
      </c>
      <c r="T17" s="10">
        <f t="shared" si="4"/>
        <v>0.668869309838473</v>
      </c>
      <c r="U17" s="2">
        <f>M17-[1]总体情况!M18</f>
        <v>700</v>
      </c>
      <c r="V17" s="2">
        <f t="shared" si="6"/>
        <v>0.668869309838473</v>
      </c>
    </row>
    <row r="18" s="2" customFormat="1" ht="152" customHeight="1" spans="1:22">
      <c r="A18" s="29">
        <v>11</v>
      </c>
      <c r="B18" s="36" t="s">
        <v>91</v>
      </c>
      <c r="C18" s="51" t="s">
        <v>68</v>
      </c>
      <c r="D18" s="51" t="s">
        <v>69</v>
      </c>
      <c r="E18" s="38" t="s">
        <v>70</v>
      </c>
      <c r="F18" s="43" t="s">
        <v>92</v>
      </c>
      <c r="G18" s="39" t="s">
        <v>57</v>
      </c>
      <c r="H18" s="35">
        <v>44075</v>
      </c>
      <c r="I18" s="35">
        <v>44348</v>
      </c>
      <c r="J18" s="50">
        <v>2995</v>
      </c>
      <c r="K18" s="52">
        <v>776</v>
      </c>
      <c r="L18" s="50">
        <v>2219</v>
      </c>
      <c r="M18" s="50">
        <v>1200</v>
      </c>
      <c r="N18" s="76">
        <f t="shared" si="2"/>
        <v>0.540784136998648</v>
      </c>
      <c r="O18" s="52">
        <v>739</v>
      </c>
      <c r="P18" s="52">
        <v>739</v>
      </c>
      <c r="Q18" s="36" t="s">
        <v>93</v>
      </c>
      <c r="R18" s="36" t="s">
        <v>94</v>
      </c>
      <c r="S18" s="36" t="s">
        <v>95</v>
      </c>
      <c r="T18" s="10">
        <f t="shared" ref="T18:T23" si="7">(K18+M18)/J18</f>
        <v>0.659766277128548</v>
      </c>
      <c r="U18" s="2">
        <f>M18-[1]总体情况!M19</f>
        <v>1200</v>
      </c>
      <c r="V18" s="2">
        <f t="shared" si="6"/>
        <v>0.659766277128548</v>
      </c>
    </row>
    <row r="19" s="2" customFormat="1" ht="149" customHeight="1" spans="1:22">
      <c r="A19" s="29">
        <v>12</v>
      </c>
      <c r="B19" s="52" t="s">
        <v>96</v>
      </c>
      <c r="C19" s="51" t="s">
        <v>68</v>
      </c>
      <c r="D19" s="51" t="s">
        <v>69</v>
      </c>
      <c r="E19" s="38" t="s">
        <v>70</v>
      </c>
      <c r="F19" s="43" t="s">
        <v>97</v>
      </c>
      <c r="G19" s="39" t="s">
        <v>30</v>
      </c>
      <c r="H19" s="35">
        <v>44075</v>
      </c>
      <c r="I19" s="35">
        <v>44440</v>
      </c>
      <c r="J19" s="50">
        <v>3338</v>
      </c>
      <c r="K19" s="50">
        <v>1218</v>
      </c>
      <c r="L19" s="50">
        <f>J19-K19</f>
        <v>2120</v>
      </c>
      <c r="M19" s="50">
        <v>650</v>
      </c>
      <c r="N19" s="76">
        <f t="shared" si="2"/>
        <v>0.306603773584906</v>
      </c>
      <c r="O19" s="52">
        <v>0</v>
      </c>
      <c r="P19" s="52">
        <v>0</v>
      </c>
      <c r="Q19" s="36" t="s">
        <v>98</v>
      </c>
      <c r="R19" s="36" t="s">
        <v>99</v>
      </c>
      <c r="S19" s="43" t="s">
        <v>100</v>
      </c>
      <c r="T19" s="10">
        <f t="shared" si="7"/>
        <v>0.559616536848412</v>
      </c>
      <c r="U19" s="2">
        <f>M19-[1]总体情况!M20</f>
        <v>129</v>
      </c>
      <c r="V19" s="2">
        <f t="shared" si="6"/>
        <v>0.559616536848412</v>
      </c>
    </row>
    <row r="20" s="2" customFormat="1" ht="100" customHeight="1" spans="1:22">
      <c r="A20" s="29">
        <v>13</v>
      </c>
      <c r="B20" s="44" t="s">
        <v>101</v>
      </c>
      <c r="C20" s="54" t="s">
        <v>68</v>
      </c>
      <c r="D20" s="54" t="s">
        <v>69</v>
      </c>
      <c r="E20" s="41" t="s">
        <v>70</v>
      </c>
      <c r="F20" s="44" t="s">
        <v>102</v>
      </c>
      <c r="G20" s="46" t="s">
        <v>63</v>
      </c>
      <c r="H20" s="49">
        <v>44136</v>
      </c>
      <c r="I20" s="35">
        <v>44348</v>
      </c>
      <c r="J20" s="77">
        <v>1858</v>
      </c>
      <c r="K20" s="50">
        <v>1250</v>
      </c>
      <c r="L20" s="77">
        <v>620</v>
      </c>
      <c r="M20" s="77">
        <v>0</v>
      </c>
      <c r="N20" s="76">
        <f t="shared" si="2"/>
        <v>0</v>
      </c>
      <c r="O20" s="75">
        <v>0</v>
      </c>
      <c r="P20" s="75">
        <v>0</v>
      </c>
      <c r="Q20" s="36" t="s">
        <v>103</v>
      </c>
      <c r="R20" s="36" t="s">
        <v>104</v>
      </c>
      <c r="S20" s="43" t="s">
        <v>105</v>
      </c>
      <c r="T20" s="10">
        <f t="shared" si="7"/>
        <v>0.672766415500538</v>
      </c>
      <c r="U20" s="2">
        <f>M20-[1]总体情况!M21</f>
        <v>0</v>
      </c>
      <c r="V20" s="2">
        <f t="shared" si="6"/>
        <v>0.672766415500538</v>
      </c>
    </row>
    <row r="21" s="2" customFormat="1" ht="78" customHeight="1" spans="1:22">
      <c r="A21" s="29">
        <v>14</v>
      </c>
      <c r="B21" s="44" t="s">
        <v>106</v>
      </c>
      <c r="C21" s="54" t="s">
        <v>68</v>
      </c>
      <c r="D21" s="54" t="s">
        <v>69</v>
      </c>
      <c r="E21" s="41" t="s">
        <v>70</v>
      </c>
      <c r="F21" s="44" t="s">
        <v>107</v>
      </c>
      <c r="G21" s="46" t="s">
        <v>63</v>
      </c>
      <c r="H21" s="49">
        <v>44105</v>
      </c>
      <c r="I21" s="35">
        <v>44317</v>
      </c>
      <c r="J21" s="77">
        <v>911</v>
      </c>
      <c r="K21" s="50">
        <v>604</v>
      </c>
      <c r="L21" s="77">
        <v>307</v>
      </c>
      <c r="M21" s="77">
        <v>0</v>
      </c>
      <c r="N21" s="76">
        <f t="shared" si="2"/>
        <v>0</v>
      </c>
      <c r="O21" s="75">
        <v>0</v>
      </c>
      <c r="P21" s="75">
        <v>0</v>
      </c>
      <c r="Q21" s="36" t="s">
        <v>108</v>
      </c>
      <c r="R21" s="36" t="s">
        <v>109</v>
      </c>
      <c r="S21" s="36" t="s">
        <v>110</v>
      </c>
      <c r="T21" s="10">
        <f t="shared" si="7"/>
        <v>0.663007683863886</v>
      </c>
      <c r="U21" s="2">
        <f>M21-[1]总体情况!M22</f>
        <v>0</v>
      </c>
      <c r="V21" s="2">
        <f t="shared" si="6"/>
        <v>0.663007683863886</v>
      </c>
    </row>
    <row r="22" s="2" customFormat="1" ht="81" customHeight="1" spans="1:22">
      <c r="A22" s="29">
        <v>15</v>
      </c>
      <c r="B22" s="44" t="s">
        <v>111</v>
      </c>
      <c r="C22" s="54" t="s">
        <v>68</v>
      </c>
      <c r="D22" s="54" t="s">
        <v>69</v>
      </c>
      <c r="E22" s="41" t="s">
        <v>70</v>
      </c>
      <c r="F22" s="44" t="s">
        <v>112</v>
      </c>
      <c r="G22" s="46" t="s">
        <v>63</v>
      </c>
      <c r="H22" s="49">
        <v>44106</v>
      </c>
      <c r="I22" s="35">
        <v>44317</v>
      </c>
      <c r="J22" s="77">
        <v>674</v>
      </c>
      <c r="K22" s="50">
        <v>438</v>
      </c>
      <c r="L22" s="77">
        <v>236</v>
      </c>
      <c r="M22" s="77">
        <v>1</v>
      </c>
      <c r="N22" s="76">
        <f t="shared" si="2"/>
        <v>0.00423728813559322</v>
      </c>
      <c r="O22" s="75">
        <v>0</v>
      </c>
      <c r="P22" s="75">
        <v>0</v>
      </c>
      <c r="Q22" s="36" t="s">
        <v>113</v>
      </c>
      <c r="R22" s="36" t="s">
        <v>114</v>
      </c>
      <c r="S22" s="36" t="s">
        <v>115</v>
      </c>
      <c r="T22" s="10">
        <f t="shared" si="7"/>
        <v>0.6513353115727</v>
      </c>
      <c r="U22" s="2">
        <f>M22-[1]总体情况!M23</f>
        <v>1</v>
      </c>
      <c r="V22" s="2">
        <f t="shared" si="6"/>
        <v>0.6513353115727</v>
      </c>
    </row>
    <row r="23" s="2" customFormat="1" ht="220" customHeight="1" spans="1:21">
      <c r="A23" s="29">
        <v>16</v>
      </c>
      <c r="B23" s="36" t="s">
        <v>116</v>
      </c>
      <c r="C23" s="38" t="s">
        <v>26</v>
      </c>
      <c r="D23" s="38" t="s">
        <v>117</v>
      </c>
      <c r="E23" s="38" t="s">
        <v>118</v>
      </c>
      <c r="F23" s="36" t="s">
        <v>119</v>
      </c>
      <c r="G23" s="39" t="s">
        <v>120</v>
      </c>
      <c r="H23" s="35">
        <v>43556</v>
      </c>
      <c r="I23" s="35" t="s">
        <v>121</v>
      </c>
      <c r="J23" s="75">
        <v>34575</v>
      </c>
      <c r="K23" s="75">
        <v>18970</v>
      </c>
      <c r="L23" s="75">
        <v>13030</v>
      </c>
      <c r="M23" s="75">
        <v>11100</v>
      </c>
      <c r="N23" s="76">
        <f t="shared" si="2"/>
        <v>0.851880276285495</v>
      </c>
      <c r="O23" s="52">
        <v>2500</v>
      </c>
      <c r="P23" s="52">
        <v>14575</v>
      </c>
      <c r="Q23" s="36" t="s">
        <v>122</v>
      </c>
      <c r="R23" s="36" t="s">
        <v>123</v>
      </c>
      <c r="S23" s="36" t="s">
        <v>124</v>
      </c>
      <c r="T23" s="10">
        <f t="shared" si="7"/>
        <v>0.869703543022415</v>
      </c>
      <c r="U23" s="2">
        <f>M23-[1]总体情况!M24</f>
        <v>3605</v>
      </c>
    </row>
    <row r="24" s="2" customFormat="1" ht="22" customHeight="1" spans="1:21">
      <c r="A24" s="55" t="s">
        <v>125</v>
      </c>
      <c r="B24" s="56"/>
      <c r="C24" s="56"/>
      <c r="D24" s="56"/>
      <c r="E24" s="56"/>
      <c r="F24" s="57"/>
      <c r="G24" s="46"/>
      <c r="H24" s="49"/>
      <c r="I24" s="49"/>
      <c r="J24" s="78">
        <f t="shared" ref="J24:M24" si="8">J25+J37+J47</f>
        <v>94459</v>
      </c>
      <c r="K24" s="78">
        <f t="shared" si="8"/>
        <v>0</v>
      </c>
      <c r="L24" s="78">
        <f t="shared" si="8"/>
        <v>44162</v>
      </c>
      <c r="M24" s="79">
        <f t="shared" si="8"/>
        <v>4550</v>
      </c>
      <c r="N24" s="74">
        <f t="shared" si="2"/>
        <v>0.103029754087224</v>
      </c>
      <c r="O24" s="78">
        <f>O25+O37+O47</f>
        <v>21522</v>
      </c>
      <c r="P24" s="78">
        <f>P25+P37+P47</f>
        <v>72145</v>
      </c>
      <c r="Q24" s="36"/>
      <c r="R24" s="36"/>
      <c r="S24" s="36"/>
      <c r="T24" s="10"/>
      <c r="U24" s="2">
        <f>M24-[1]总体情况!M25</f>
        <v>2130</v>
      </c>
    </row>
    <row r="25" s="2" customFormat="1" ht="22" customHeight="1" spans="1:21">
      <c r="A25" s="58" t="s">
        <v>126</v>
      </c>
      <c r="B25" s="59"/>
      <c r="C25" s="59"/>
      <c r="D25" s="59"/>
      <c r="E25" s="59"/>
      <c r="F25" s="60"/>
      <c r="G25" s="46"/>
      <c r="H25" s="49"/>
      <c r="I25" s="49"/>
      <c r="J25" s="78">
        <f>SUM(J26:J36)</f>
        <v>34445</v>
      </c>
      <c r="K25" s="78">
        <f>SUM(K26:K36)</f>
        <v>0</v>
      </c>
      <c r="L25" s="78">
        <f>SUM(L26:L36)</f>
        <v>22713</v>
      </c>
      <c r="M25" s="79">
        <f>SUM(M26:M36)</f>
        <v>4200</v>
      </c>
      <c r="N25" s="74">
        <f t="shared" si="2"/>
        <v>0.184916127327962</v>
      </c>
      <c r="O25" s="78">
        <f>SUM(O26:O36)</f>
        <v>4833</v>
      </c>
      <c r="P25" s="78">
        <f>SUM(P26:P36)</f>
        <v>18386</v>
      </c>
      <c r="Q25" s="36"/>
      <c r="R25" s="36"/>
      <c r="S25" s="36"/>
      <c r="T25" s="10"/>
      <c r="U25" s="2">
        <f>M25-[1]总体情况!M26</f>
        <v>1910</v>
      </c>
    </row>
    <row r="26" s="2" customFormat="1" ht="111" customHeight="1" spans="1:21">
      <c r="A26" s="61">
        <v>17</v>
      </c>
      <c r="B26" s="44" t="s">
        <v>127</v>
      </c>
      <c r="C26" s="51" t="s">
        <v>128</v>
      </c>
      <c r="D26" s="51" t="s">
        <v>128</v>
      </c>
      <c r="E26" s="41" t="s">
        <v>129</v>
      </c>
      <c r="F26" s="48" t="s">
        <v>130</v>
      </c>
      <c r="G26" s="46" t="s">
        <v>131</v>
      </c>
      <c r="H26" s="35">
        <v>44409</v>
      </c>
      <c r="I26" s="35">
        <v>44622</v>
      </c>
      <c r="J26" s="50">
        <v>6473</v>
      </c>
      <c r="K26" s="75">
        <v>0</v>
      </c>
      <c r="L26" s="50">
        <v>2000</v>
      </c>
      <c r="M26" s="50">
        <v>0</v>
      </c>
      <c r="N26" s="76">
        <f t="shared" si="2"/>
        <v>0</v>
      </c>
      <c r="O26" s="75">
        <v>58</v>
      </c>
      <c r="P26" s="75">
        <v>4531</v>
      </c>
      <c r="Q26" s="36" t="s">
        <v>132</v>
      </c>
      <c r="R26" s="36" t="s">
        <v>133</v>
      </c>
      <c r="S26" s="36" t="s">
        <v>134</v>
      </c>
      <c r="T26" s="10"/>
      <c r="U26" s="2">
        <f>M26-[1]总体情况!M27</f>
        <v>0</v>
      </c>
    </row>
    <row r="27" ht="249" customHeight="1" spans="1:21">
      <c r="A27" s="61">
        <v>18</v>
      </c>
      <c r="B27" s="44" t="s">
        <v>135</v>
      </c>
      <c r="C27" s="51" t="s">
        <v>136</v>
      </c>
      <c r="D27" s="51" t="s">
        <v>136</v>
      </c>
      <c r="E27" s="41" t="s">
        <v>137</v>
      </c>
      <c r="F27" s="48" t="s">
        <v>138</v>
      </c>
      <c r="G27" s="46" t="s">
        <v>139</v>
      </c>
      <c r="H27" s="35">
        <v>44256</v>
      </c>
      <c r="I27" s="35">
        <v>44531</v>
      </c>
      <c r="J27" s="50">
        <v>2414</v>
      </c>
      <c r="K27" s="50">
        <v>0</v>
      </c>
      <c r="L27" s="50">
        <v>2414</v>
      </c>
      <c r="M27" s="50">
        <v>0</v>
      </c>
      <c r="N27" s="76">
        <f t="shared" si="2"/>
        <v>0</v>
      </c>
      <c r="O27" s="75">
        <v>0</v>
      </c>
      <c r="P27" s="75">
        <v>0</v>
      </c>
      <c r="Q27" s="36" t="s">
        <v>140</v>
      </c>
      <c r="R27" s="36" t="s">
        <v>141</v>
      </c>
      <c r="S27" s="36" t="s">
        <v>142</v>
      </c>
      <c r="U27" s="2">
        <f>M27-[1]总体情况!M28</f>
        <v>0</v>
      </c>
    </row>
    <row r="28" s="2" customFormat="1" ht="98" customHeight="1" spans="1:22">
      <c r="A28" s="61">
        <v>19</v>
      </c>
      <c r="B28" s="36" t="s">
        <v>143</v>
      </c>
      <c r="C28" s="62" t="s">
        <v>26</v>
      </c>
      <c r="D28" s="40" t="s">
        <v>41</v>
      </c>
      <c r="E28" s="41" t="s">
        <v>42</v>
      </c>
      <c r="F28" s="36" t="s">
        <v>144</v>
      </c>
      <c r="G28" s="39" t="s">
        <v>145</v>
      </c>
      <c r="H28" s="35">
        <v>44256</v>
      </c>
      <c r="I28" s="35">
        <v>44652</v>
      </c>
      <c r="J28" s="75">
        <v>6378</v>
      </c>
      <c r="K28" s="75">
        <v>0</v>
      </c>
      <c r="L28" s="75">
        <v>4000</v>
      </c>
      <c r="M28" s="75">
        <v>1400</v>
      </c>
      <c r="N28" s="76">
        <f t="shared" si="2"/>
        <v>0.35</v>
      </c>
      <c r="O28" s="52">
        <v>1120</v>
      </c>
      <c r="P28" s="52">
        <v>4265</v>
      </c>
      <c r="Q28" s="36" t="s">
        <v>146</v>
      </c>
      <c r="R28" s="36" t="s">
        <v>147</v>
      </c>
      <c r="S28" s="36" t="s">
        <v>148</v>
      </c>
      <c r="T28" s="10"/>
      <c r="U28" s="2">
        <f>M28-[1]总体情况!M29</f>
        <v>947</v>
      </c>
      <c r="V28" s="4"/>
    </row>
    <row r="29" s="4" customFormat="1" ht="129" customHeight="1" spans="1:21">
      <c r="A29" s="61">
        <v>20</v>
      </c>
      <c r="B29" s="44" t="s">
        <v>149</v>
      </c>
      <c r="C29" s="62" t="s">
        <v>26</v>
      </c>
      <c r="D29" s="62" t="s">
        <v>41</v>
      </c>
      <c r="E29" s="41" t="s">
        <v>42</v>
      </c>
      <c r="F29" s="44" t="s">
        <v>150</v>
      </c>
      <c r="G29" s="46" t="s">
        <v>139</v>
      </c>
      <c r="H29" s="35">
        <v>44440</v>
      </c>
      <c r="I29" s="35">
        <v>44621</v>
      </c>
      <c r="J29" s="80">
        <v>2368</v>
      </c>
      <c r="K29" s="75">
        <v>0</v>
      </c>
      <c r="L29" s="80">
        <v>1000</v>
      </c>
      <c r="M29" s="80">
        <v>0</v>
      </c>
      <c r="N29" s="76">
        <f t="shared" si="2"/>
        <v>0</v>
      </c>
      <c r="O29" s="75">
        <v>0</v>
      </c>
      <c r="P29" s="75">
        <v>422</v>
      </c>
      <c r="Q29" s="36" t="s">
        <v>151</v>
      </c>
      <c r="R29" s="36" t="s">
        <v>152</v>
      </c>
      <c r="S29" s="36" t="s">
        <v>153</v>
      </c>
      <c r="T29" s="94"/>
      <c r="U29" s="2">
        <f>M29-[1]总体情况!M30</f>
        <v>0</v>
      </c>
    </row>
    <row r="30" s="2" customFormat="1" ht="215" customHeight="1" spans="1:21">
      <c r="A30" s="61">
        <v>21</v>
      </c>
      <c r="B30" s="36" t="s">
        <v>154</v>
      </c>
      <c r="C30" s="62" t="s">
        <v>26</v>
      </c>
      <c r="D30" s="40" t="s">
        <v>41</v>
      </c>
      <c r="E30" s="41" t="s">
        <v>42</v>
      </c>
      <c r="F30" s="36" t="s">
        <v>155</v>
      </c>
      <c r="G30" s="39" t="s">
        <v>131</v>
      </c>
      <c r="H30" s="35">
        <v>44440</v>
      </c>
      <c r="I30" s="35">
        <v>44743</v>
      </c>
      <c r="J30" s="75">
        <v>3455</v>
      </c>
      <c r="K30" s="75">
        <v>0</v>
      </c>
      <c r="L30" s="75">
        <v>2000</v>
      </c>
      <c r="M30" s="75">
        <v>0</v>
      </c>
      <c r="N30" s="76">
        <f t="shared" si="2"/>
        <v>0</v>
      </c>
      <c r="O30" s="52">
        <v>305</v>
      </c>
      <c r="P30" s="52">
        <v>1760</v>
      </c>
      <c r="Q30" s="36" t="s">
        <v>156</v>
      </c>
      <c r="R30" s="36" t="s">
        <v>157</v>
      </c>
      <c r="S30" s="36" t="s">
        <v>158</v>
      </c>
      <c r="T30" s="10"/>
      <c r="U30" s="2">
        <f>M30-[1]总体情况!M31</f>
        <v>0</v>
      </c>
    </row>
    <row r="31" s="4" customFormat="1" ht="72" customHeight="1" spans="1:21">
      <c r="A31" s="61">
        <v>22</v>
      </c>
      <c r="B31" s="44" t="s">
        <v>159</v>
      </c>
      <c r="C31" s="51" t="s">
        <v>160</v>
      </c>
      <c r="D31" s="51" t="s">
        <v>160</v>
      </c>
      <c r="E31" s="41" t="s">
        <v>161</v>
      </c>
      <c r="F31" s="44" t="s">
        <v>162</v>
      </c>
      <c r="G31" s="46" t="s">
        <v>139</v>
      </c>
      <c r="H31" s="35">
        <v>44197</v>
      </c>
      <c r="I31" s="35">
        <v>44470</v>
      </c>
      <c r="J31" s="50">
        <v>820</v>
      </c>
      <c r="K31" s="75">
        <v>0</v>
      </c>
      <c r="L31" s="50">
        <v>820</v>
      </c>
      <c r="M31" s="50">
        <v>700</v>
      </c>
      <c r="N31" s="76">
        <f t="shared" si="2"/>
        <v>0.853658536585366</v>
      </c>
      <c r="O31" s="75">
        <v>0</v>
      </c>
      <c r="P31" s="75">
        <v>0</v>
      </c>
      <c r="Q31" s="36" t="s">
        <v>163</v>
      </c>
      <c r="R31" s="36" t="s">
        <v>164</v>
      </c>
      <c r="S31" s="36" t="s">
        <v>165</v>
      </c>
      <c r="T31" s="10">
        <f t="shared" ref="T31:T34" si="9">(K31+M31)/J31</f>
        <v>0.853658536585366</v>
      </c>
      <c r="U31" s="2">
        <f>M31-[1]总体情况!M32</f>
        <v>700</v>
      </c>
    </row>
    <row r="32" s="4" customFormat="1" ht="71" customHeight="1" spans="1:22">
      <c r="A32" s="61">
        <v>23</v>
      </c>
      <c r="B32" s="36" t="s">
        <v>166</v>
      </c>
      <c r="C32" s="54" t="s">
        <v>77</v>
      </c>
      <c r="D32" s="54" t="s">
        <v>69</v>
      </c>
      <c r="E32" s="41" t="s">
        <v>70</v>
      </c>
      <c r="F32" s="43" t="s">
        <v>167</v>
      </c>
      <c r="G32" s="39" t="s">
        <v>139</v>
      </c>
      <c r="H32" s="35">
        <v>44256</v>
      </c>
      <c r="I32" s="35">
        <v>44531</v>
      </c>
      <c r="J32" s="75">
        <v>1075</v>
      </c>
      <c r="K32" s="50">
        <v>0</v>
      </c>
      <c r="L32" s="75">
        <v>1075</v>
      </c>
      <c r="M32" s="75">
        <v>800</v>
      </c>
      <c r="N32" s="76">
        <f t="shared" si="2"/>
        <v>0.744186046511628</v>
      </c>
      <c r="O32" s="75">
        <v>0</v>
      </c>
      <c r="P32" s="75">
        <v>0</v>
      </c>
      <c r="Q32" s="36" t="s">
        <v>168</v>
      </c>
      <c r="R32" s="36" t="s">
        <v>169</v>
      </c>
      <c r="S32" s="36" t="s">
        <v>81</v>
      </c>
      <c r="T32" s="10">
        <f t="shared" si="9"/>
        <v>0.744186046511628</v>
      </c>
      <c r="U32" s="2">
        <f>M32-[1]总体情况!M33</f>
        <v>42</v>
      </c>
      <c r="V32" s="4">
        <f t="shared" ref="V32:V34" si="10">(K32+M32)/J32</f>
        <v>0.744186046511628</v>
      </c>
    </row>
    <row r="33" s="4" customFormat="1" ht="90" customHeight="1" spans="1:22">
      <c r="A33" s="61">
        <v>24</v>
      </c>
      <c r="B33" s="36" t="s">
        <v>170</v>
      </c>
      <c r="C33" s="54" t="s">
        <v>77</v>
      </c>
      <c r="D33" s="54" t="s">
        <v>69</v>
      </c>
      <c r="E33" s="41" t="s">
        <v>70</v>
      </c>
      <c r="F33" s="36" t="s">
        <v>171</v>
      </c>
      <c r="G33" s="39" t="s">
        <v>139</v>
      </c>
      <c r="H33" s="35">
        <v>44256</v>
      </c>
      <c r="I33" s="35">
        <v>44531</v>
      </c>
      <c r="J33" s="75">
        <v>1169</v>
      </c>
      <c r="K33" s="50">
        <v>0</v>
      </c>
      <c r="L33" s="75">
        <v>1169</v>
      </c>
      <c r="M33" s="75">
        <v>800</v>
      </c>
      <c r="N33" s="76">
        <f t="shared" si="2"/>
        <v>0.684345594525235</v>
      </c>
      <c r="O33" s="75">
        <v>0</v>
      </c>
      <c r="P33" s="75">
        <v>0</v>
      </c>
      <c r="Q33" s="36" t="s">
        <v>168</v>
      </c>
      <c r="R33" s="36" t="s">
        <v>172</v>
      </c>
      <c r="S33" s="36" t="s">
        <v>81</v>
      </c>
      <c r="T33" s="10">
        <f t="shared" si="9"/>
        <v>0.684345594525235</v>
      </c>
      <c r="U33" s="2">
        <f>M33-[1]总体情况!M34</f>
        <v>8</v>
      </c>
      <c r="V33" s="4">
        <f t="shared" si="10"/>
        <v>0.684345594525235</v>
      </c>
    </row>
    <row r="34" s="2" customFormat="1" ht="118" customHeight="1" spans="1:22">
      <c r="A34" s="61">
        <v>25</v>
      </c>
      <c r="B34" s="52" t="s">
        <v>173</v>
      </c>
      <c r="C34" s="62" t="s">
        <v>26</v>
      </c>
      <c r="D34" s="62" t="s">
        <v>174</v>
      </c>
      <c r="E34" s="38" t="s">
        <v>118</v>
      </c>
      <c r="F34" s="43" t="s">
        <v>175</v>
      </c>
      <c r="G34" s="39" t="s">
        <v>145</v>
      </c>
      <c r="H34" s="35">
        <v>44335</v>
      </c>
      <c r="I34" s="35">
        <v>44630</v>
      </c>
      <c r="J34" s="75">
        <v>6058</v>
      </c>
      <c r="K34" s="75">
        <v>0</v>
      </c>
      <c r="L34" s="75">
        <v>4000</v>
      </c>
      <c r="M34" s="75">
        <v>500</v>
      </c>
      <c r="N34" s="76">
        <f t="shared" si="2"/>
        <v>0.125</v>
      </c>
      <c r="O34" s="52">
        <v>0</v>
      </c>
      <c r="P34" s="52">
        <v>4058</v>
      </c>
      <c r="Q34" s="36" t="s">
        <v>176</v>
      </c>
      <c r="R34" s="36" t="s">
        <v>177</v>
      </c>
      <c r="S34" s="36" t="s">
        <v>178</v>
      </c>
      <c r="T34" s="10">
        <f t="shared" si="9"/>
        <v>0.0825354902608122</v>
      </c>
      <c r="U34" s="2">
        <f>M34-[1]总体情况!M35</f>
        <v>213</v>
      </c>
      <c r="V34" s="4"/>
    </row>
    <row r="35" s="2" customFormat="1" ht="106" customHeight="1" spans="1:21">
      <c r="A35" s="61">
        <v>26</v>
      </c>
      <c r="B35" s="52" t="s">
        <v>179</v>
      </c>
      <c r="C35" s="51" t="s">
        <v>35</v>
      </c>
      <c r="D35" s="63" t="s">
        <v>35</v>
      </c>
      <c r="E35" s="38" t="s">
        <v>180</v>
      </c>
      <c r="F35" s="43" t="s">
        <v>181</v>
      </c>
      <c r="G35" s="39" t="s">
        <v>139</v>
      </c>
      <c r="H35" s="35">
        <v>44409</v>
      </c>
      <c r="I35" s="35">
        <v>44531</v>
      </c>
      <c r="J35" s="75">
        <v>1735</v>
      </c>
      <c r="K35" s="75">
        <v>0</v>
      </c>
      <c r="L35" s="75">
        <v>1735</v>
      </c>
      <c r="M35" s="75">
        <v>0</v>
      </c>
      <c r="N35" s="76">
        <f t="shared" si="2"/>
        <v>0</v>
      </c>
      <c r="O35" s="52">
        <v>850</v>
      </c>
      <c r="P35" s="52">
        <v>850</v>
      </c>
      <c r="Q35" s="36" t="s">
        <v>182</v>
      </c>
      <c r="R35" s="36" t="s">
        <v>183</v>
      </c>
      <c r="S35" s="36" t="s">
        <v>184</v>
      </c>
      <c r="T35" s="10"/>
      <c r="U35" s="2">
        <f>M35-[1]总体情况!M36</f>
        <v>0</v>
      </c>
    </row>
    <row r="36" s="2" customFormat="1" ht="121" customHeight="1" spans="1:21">
      <c r="A36" s="61">
        <v>27</v>
      </c>
      <c r="B36" s="52" t="s">
        <v>185</v>
      </c>
      <c r="C36" s="63" t="s">
        <v>77</v>
      </c>
      <c r="D36" s="63" t="s">
        <v>69</v>
      </c>
      <c r="E36" s="38" t="s">
        <v>70</v>
      </c>
      <c r="F36" s="43" t="s">
        <v>186</v>
      </c>
      <c r="G36" s="39" t="s">
        <v>139</v>
      </c>
      <c r="H36" s="35">
        <v>44440</v>
      </c>
      <c r="I36" s="35">
        <v>44531</v>
      </c>
      <c r="J36" s="75">
        <v>2500</v>
      </c>
      <c r="K36" s="75">
        <v>0</v>
      </c>
      <c r="L36" s="75">
        <v>2500</v>
      </c>
      <c r="M36" s="75">
        <v>0</v>
      </c>
      <c r="N36" s="76">
        <v>0</v>
      </c>
      <c r="O36" s="52">
        <v>2500</v>
      </c>
      <c r="P36" s="52">
        <v>2500</v>
      </c>
      <c r="Q36" s="36" t="s">
        <v>187</v>
      </c>
      <c r="R36" s="36" t="s">
        <v>188</v>
      </c>
      <c r="S36" s="36" t="s">
        <v>189</v>
      </c>
      <c r="T36" s="10"/>
      <c r="U36" s="2">
        <f>M36-[1]总体情况!M37</f>
        <v>0</v>
      </c>
    </row>
    <row r="37" s="2" customFormat="1" ht="26" customHeight="1" spans="1:21">
      <c r="A37" s="58" t="s">
        <v>190</v>
      </c>
      <c r="B37" s="56"/>
      <c r="C37" s="56"/>
      <c r="D37" s="56"/>
      <c r="E37" s="56"/>
      <c r="F37" s="57"/>
      <c r="G37" s="46"/>
      <c r="H37" s="49"/>
      <c r="I37" s="49"/>
      <c r="J37" s="78">
        <f t="shared" ref="J37:M37" si="11">SUM(J38:J46)</f>
        <v>57198</v>
      </c>
      <c r="K37" s="78">
        <f t="shared" si="11"/>
        <v>0</v>
      </c>
      <c r="L37" s="78">
        <f t="shared" si="11"/>
        <v>19433</v>
      </c>
      <c r="M37" s="79">
        <f t="shared" si="11"/>
        <v>350</v>
      </c>
      <c r="N37" s="74">
        <f>M37/L37</f>
        <v>0.0180106005248804</v>
      </c>
      <c r="O37" s="78">
        <f>SUM(O38:O46)</f>
        <v>14673</v>
      </c>
      <c r="P37" s="78">
        <f>SUM(P38:P46)</f>
        <v>50943</v>
      </c>
      <c r="Q37" s="36"/>
      <c r="R37" s="36"/>
      <c r="S37" s="36"/>
      <c r="T37" s="10"/>
      <c r="U37" s="2">
        <f>M37-[1]总体情况!M38</f>
        <v>220</v>
      </c>
    </row>
    <row r="38" s="4" customFormat="1" ht="179" customHeight="1" spans="1:21">
      <c r="A38" s="61">
        <v>28</v>
      </c>
      <c r="B38" s="36" t="s">
        <v>191</v>
      </c>
      <c r="C38" s="41" t="s">
        <v>26</v>
      </c>
      <c r="D38" s="41" t="s">
        <v>27</v>
      </c>
      <c r="E38" s="38" t="s">
        <v>28</v>
      </c>
      <c r="F38" s="43" t="s">
        <v>192</v>
      </c>
      <c r="G38" s="39" t="s">
        <v>131</v>
      </c>
      <c r="H38" s="35">
        <v>44348</v>
      </c>
      <c r="I38" s="35">
        <v>44805</v>
      </c>
      <c r="J38" s="75">
        <v>24530</v>
      </c>
      <c r="K38" s="75">
        <v>0</v>
      </c>
      <c r="L38" s="75">
        <v>8000</v>
      </c>
      <c r="M38" s="75">
        <v>0</v>
      </c>
      <c r="N38" s="76">
        <f>M38/L38</f>
        <v>0</v>
      </c>
      <c r="O38" s="52">
        <v>8000</v>
      </c>
      <c r="P38" s="52">
        <v>24500</v>
      </c>
      <c r="Q38" s="36" t="s">
        <v>193</v>
      </c>
      <c r="R38" s="36" t="s">
        <v>194</v>
      </c>
      <c r="S38" s="36" t="s">
        <v>195</v>
      </c>
      <c r="T38" s="94"/>
      <c r="U38" s="2">
        <f>M38-[1]总体情况!M39</f>
        <v>0</v>
      </c>
    </row>
    <row r="39" s="4" customFormat="1" ht="60" customHeight="1" spans="1:21">
      <c r="A39" s="61">
        <v>29</v>
      </c>
      <c r="B39" s="36" t="s">
        <v>196</v>
      </c>
      <c r="C39" s="41" t="s">
        <v>26</v>
      </c>
      <c r="D39" s="41" t="s">
        <v>27</v>
      </c>
      <c r="E39" s="38" t="s">
        <v>28</v>
      </c>
      <c r="F39" s="43" t="s">
        <v>197</v>
      </c>
      <c r="G39" s="39" t="s">
        <v>139</v>
      </c>
      <c r="H39" s="35">
        <v>44348</v>
      </c>
      <c r="I39" s="35">
        <v>44531</v>
      </c>
      <c r="J39" s="75">
        <v>1000</v>
      </c>
      <c r="K39" s="75">
        <v>0</v>
      </c>
      <c r="L39" s="75">
        <v>1000</v>
      </c>
      <c r="M39" s="75">
        <v>0</v>
      </c>
      <c r="N39" s="76">
        <f t="shared" ref="N39:N76" si="12">M39/L39</f>
        <v>0</v>
      </c>
      <c r="O39" s="52">
        <v>1000</v>
      </c>
      <c r="P39" s="52">
        <v>1000</v>
      </c>
      <c r="Q39" s="36" t="s">
        <v>198</v>
      </c>
      <c r="R39" s="36" t="s">
        <v>199</v>
      </c>
      <c r="S39" s="36" t="s">
        <v>200</v>
      </c>
      <c r="T39" s="94"/>
      <c r="U39" s="2">
        <f>M39-[1]总体情况!M40</f>
        <v>0</v>
      </c>
    </row>
    <row r="40" s="4" customFormat="1" ht="101" customHeight="1" spans="1:21">
      <c r="A40" s="61">
        <v>30</v>
      </c>
      <c r="B40" s="36" t="s">
        <v>201</v>
      </c>
      <c r="C40" s="64" t="s">
        <v>202</v>
      </c>
      <c r="D40" s="54" t="s">
        <v>203</v>
      </c>
      <c r="E40" s="38" t="s">
        <v>28</v>
      </c>
      <c r="F40" s="43" t="s">
        <v>204</v>
      </c>
      <c r="G40" s="39" t="s">
        <v>131</v>
      </c>
      <c r="H40" s="35">
        <v>44257</v>
      </c>
      <c r="I40" s="35">
        <v>44714</v>
      </c>
      <c r="J40" s="75">
        <v>5402</v>
      </c>
      <c r="K40" s="50">
        <v>0</v>
      </c>
      <c r="L40" s="75">
        <v>2000</v>
      </c>
      <c r="M40" s="75">
        <v>0</v>
      </c>
      <c r="N40" s="76">
        <f t="shared" si="12"/>
        <v>0</v>
      </c>
      <c r="O40" s="75">
        <v>0</v>
      </c>
      <c r="P40" s="75">
        <v>1537</v>
      </c>
      <c r="Q40" s="36" t="s">
        <v>205</v>
      </c>
      <c r="R40" s="36" t="s">
        <v>206</v>
      </c>
      <c r="S40" s="36" t="s">
        <v>207</v>
      </c>
      <c r="T40" s="94"/>
      <c r="U40" s="2">
        <f>M40-[1]总体情况!M41</f>
        <v>0</v>
      </c>
    </row>
    <row r="41" s="4" customFormat="1" ht="85" customHeight="1" spans="1:21">
      <c r="A41" s="61">
        <v>31</v>
      </c>
      <c r="B41" s="44" t="s">
        <v>208</v>
      </c>
      <c r="C41" s="51" t="s">
        <v>209</v>
      </c>
      <c r="D41" s="51" t="s">
        <v>209</v>
      </c>
      <c r="E41" s="41" t="s">
        <v>210</v>
      </c>
      <c r="F41" s="48" t="s">
        <v>211</v>
      </c>
      <c r="G41" s="46" t="s">
        <v>139</v>
      </c>
      <c r="H41" s="35">
        <v>44256</v>
      </c>
      <c r="I41" s="35">
        <v>44440</v>
      </c>
      <c r="J41" s="50">
        <v>653</v>
      </c>
      <c r="K41" s="75">
        <v>0</v>
      </c>
      <c r="L41" s="50">
        <v>653</v>
      </c>
      <c r="M41" s="50">
        <v>0</v>
      </c>
      <c r="N41" s="76">
        <f t="shared" si="12"/>
        <v>0</v>
      </c>
      <c r="O41" s="75">
        <v>653</v>
      </c>
      <c r="P41" s="75">
        <v>653</v>
      </c>
      <c r="Q41" s="36" t="s">
        <v>198</v>
      </c>
      <c r="R41" s="36" t="s">
        <v>212</v>
      </c>
      <c r="S41" s="36" t="s">
        <v>213</v>
      </c>
      <c r="T41" s="94"/>
      <c r="U41" s="2">
        <f>M41-[1]总体情况!M42</f>
        <v>0</v>
      </c>
    </row>
    <row r="42" s="4" customFormat="1" ht="88" customHeight="1" spans="1:22">
      <c r="A42" s="61">
        <v>32</v>
      </c>
      <c r="B42" s="36" t="s">
        <v>214</v>
      </c>
      <c r="C42" s="51" t="s">
        <v>68</v>
      </c>
      <c r="D42" s="51" t="s">
        <v>69</v>
      </c>
      <c r="E42" s="38" t="s">
        <v>70</v>
      </c>
      <c r="F42" s="43" t="s">
        <v>215</v>
      </c>
      <c r="G42" s="39" t="s">
        <v>216</v>
      </c>
      <c r="H42" s="35">
        <v>44228</v>
      </c>
      <c r="I42" s="35">
        <v>44531</v>
      </c>
      <c r="J42" s="75">
        <v>3333</v>
      </c>
      <c r="K42" s="75">
        <v>0</v>
      </c>
      <c r="L42" s="75">
        <v>3000</v>
      </c>
      <c r="M42" s="75">
        <v>0</v>
      </c>
      <c r="N42" s="76">
        <f t="shared" si="12"/>
        <v>0</v>
      </c>
      <c r="O42" s="52">
        <v>1870</v>
      </c>
      <c r="P42" s="52">
        <v>2203</v>
      </c>
      <c r="Q42" s="36" t="s">
        <v>217</v>
      </c>
      <c r="R42" s="36" t="s">
        <v>206</v>
      </c>
      <c r="S42" s="36" t="s">
        <v>218</v>
      </c>
      <c r="T42" s="94"/>
      <c r="U42" s="2">
        <f>M42-[1]总体情况!M43</f>
        <v>0</v>
      </c>
      <c r="V42" s="2">
        <f t="shared" ref="V42:V44" si="13">(M42+K42)/J42</f>
        <v>0</v>
      </c>
    </row>
    <row r="43" s="4" customFormat="1" ht="152" customHeight="1" spans="1:16384">
      <c r="A43" s="61">
        <v>33</v>
      </c>
      <c r="B43" s="44" t="s">
        <v>219</v>
      </c>
      <c r="C43" s="54" t="s">
        <v>68</v>
      </c>
      <c r="D43" s="54" t="s">
        <v>69</v>
      </c>
      <c r="E43" s="41" t="s">
        <v>70</v>
      </c>
      <c r="F43" s="44" t="s">
        <v>220</v>
      </c>
      <c r="G43" s="39" t="s">
        <v>139</v>
      </c>
      <c r="H43" s="35">
        <v>44256</v>
      </c>
      <c r="I43" s="35">
        <v>44531</v>
      </c>
      <c r="J43" s="77">
        <v>650</v>
      </c>
      <c r="K43" s="50">
        <v>0</v>
      </c>
      <c r="L43" s="77">
        <v>650</v>
      </c>
      <c r="M43" s="77">
        <v>0</v>
      </c>
      <c r="N43" s="76">
        <f t="shared" si="12"/>
        <v>0</v>
      </c>
      <c r="O43" s="75">
        <v>0</v>
      </c>
      <c r="P43" s="75">
        <v>0</v>
      </c>
      <c r="Q43" s="36" t="s">
        <v>221</v>
      </c>
      <c r="R43" s="36" t="s">
        <v>222</v>
      </c>
      <c r="S43" s="36" t="s">
        <v>223</v>
      </c>
      <c r="T43" s="94"/>
      <c r="U43" s="2">
        <f>M43-[1]总体情况!M44</f>
        <v>0</v>
      </c>
      <c r="V43" s="2">
        <f t="shared" si="13"/>
        <v>0</v>
      </c>
      <c r="W43" s="2"/>
      <c r="X43" s="2"/>
      <c r="Y43" s="10"/>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11"/>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03" customHeight="1" spans="1:22">
      <c r="A44" s="61">
        <v>34</v>
      </c>
      <c r="B44" s="44" t="s">
        <v>224</v>
      </c>
      <c r="C44" s="40" t="s">
        <v>68</v>
      </c>
      <c r="D44" s="54" t="s">
        <v>69</v>
      </c>
      <c r="E44" s="41" t="s">
        <v>70</v>
      </c>
      <c r="F44" s="44" t="s">
        <v>225</v>
      </c>
      <c r="G44" s="39" t="s">
        <v>139</v>
      </c>
      <c r="H44" s="35">
        <v>44256</v>
      </c>
      <c r="I44" s="35">
        <v>44531</v>
      </c>
      <c r="J44" s="77">
        <v>630</v>
      </c>
      <c r="K44" s="77">
        <v>0</v>
      </c>
      <c r="L44" s="77">
        <v>630</v>
      </c>
      <c r="M44" s="77">
        <v>350</v>
      </c>
      <c r="N44" s="76">
        <f t="shared" si="12"/>
        <v>0.555555555555556</v>
      </c>
      <c r="O44" s="77">
        <v>50</v>
      </c>
      <c r="P44" s="77">
        <v>50</v>
      </c>
      <c r="Q44" s="36" t="s">
        <v>226</v>
      </c>
      <c r="R44" s="36" t="s">
        <v>227</v>
      </c>
      <c r="S44" s="36" t="s">
        <v>228</v>
      </c>
      <c r="U44" s="2">
        <f>M44-[1]总体情况!M45</f>
        <v>220</v>
      </c>
      <c r="V44" s="2">
        <f t="shared" si="13"/>
        <v>0.555555555555556</v>
      </c>
    </row>
    <row r="45" s="4" customFormat="1" ht="128" customHeight="1" spans="1:21">
      <c r="A45" s="61">
        <v>35</v>
      </c>
      <c r="B45" s="36" t="s">
        <v>229</v>
      </c>
      <c r="C45" s="54" t="s">
        <v>68</v>
      </c>
      <c r="D45" s="54" t="s">
        <v>69</v>
      </c>
      <c r="E45" s="41" t="s">
        <v>70</v>
      </c>
      <c r="F45" s="43" t="s">
        <v>230</v>
      </c>
      <c r="G45" s="39" t="s">
        <v>139</v>
      </c>
      <c r="H45" s="35">
        <v>44348</v>
      </c>
      <c r="I45" s="35">
        <v>44621</v>
      </c>
      <c r="J45" s="75">
        <v>1000</v>
      </c>
      <c r="K45" s="50">
        <v>0</v>
      </c>
      <c r="L45" s="75">
        <v>500</v>
      </c>
      <c r="M45" s="75">
        <v>0</v>
      </c>
      <c r="N45" s="76">
        <f t="shared" si="12"/>
        <v>0</v>
      </c>
      <c r="O45" s="75">
        <v>100</v>
      </c>
      <c r="P45" s="75">
        <v>1000</v>
      </c>
      <c r="Q45" s="36" t="s">
        <v>231</v>
      </c>
      <c r="R45" s="36" t="s">
        <v>232</v>
      </c>
      <c r="S45" s="36" t="s">
        <v>233</v>
      </c>
      <c r="T45" s="94"/>
      <c r="U45" s="2">
        <f>M45-[1]总体情况!M46</f>
        <v>0</v>
      </c>
    </row>
    <row r="46" s="4" customFormat="1" ht="50" customHeight="1" spans="1:21">
      <c r="A46" s="61">
        <v>36</v>
      </c>
      <c r="B46" s="36" t="s">
        <v>234</v>
      </c>
      <c r="C46" s="54" t="s">
        <v>68</v>
      </c>
      <c r="D46" s="54" t="s">
        <v>69</v>
      </c>
      <c r="E46" s="41" t="s">
        <v>70</v>
      </c>
      <c r="F46" s="36" t="s">
        <v>235</v>
      </c>
      <c r="G46" s="39" t="s">
        <v>131</v>
      </c>
      <c r="H46" s="35">
        <v>44470</v>
      </c>
      <c r="I46" s="35">
        <v>44896</v>
      </c>
      <c r="J46" s="75">
        <v>20000</v>
      </c>
      <c r="K46" s="50">
        <v>0</v>
      </c>
      <c r="L46" s="75">
        <v>3000</v>
      </c>
      <c r="M46" s="75">
        <v>0</v>
      </c>
      <c r="N46" s="76">
        <f t="shared" si="12"/>
        <v>0</v>
      </c>
      <c r="O46" s="75">
        <v>3000</v>
      </c>
      <c r="P46" s="75">
        <v>20000</v>
      </c>
      <c r="Q46" s="36" t="s">
        <v>198</v>
      </c>
      <c r="R46" s="36" t="s">
        <v>199</v>
      </c>
      <c r="S46" s="36" t="s">
        <v>236</v>
      </c>
      <c r="T46" s="94"/>
      <c r="U46" s="2">
        <f>M46-[1]总体情况!M47</f>
        <v>0</v>
      </c>
    </row>
    <row r="47" s="2" customFormat="1" ht="31" customHeight="1" spans="1:21">
      <c r="A47" s="58" t="s">
        <v>237</v>
      </c>
      <c r="B47" s="56"/>
      <c r="C47" s="56"/>
      <c r="D47" s="56"/>
      <c r="E47" s="56"/>
      <c r="F47" s="57"/>
      <c r="G47" s="46"/>
      <c r="H47" s="49"/>
      <c r="I47" s="49"/>
      <c r="J47" s="78">
        <f t="shared" ref="J47:M47" si="14">SUM(J48:J49)</f>
        <v>2816</v>
      </c>
      <c r="K47" s="78">
        <f t="shared" si="14"/>
        <v>0</v>
      </c>
      <c r="L47" s="78">
        <f t="shared" si="14"/>
        <v>2016</v>
      </c>
      <c r="M47" s="78">
        <f t="shared" si="14"/>
        <v>0</v>
      </c>
      <c r="N47" s="74">
        <f t="shared" si="12"/>
        <v>0</v>
      </c>
      <c r="O47" s="78">
        <f>SUM(O48:O49)</f>
        <v>2016</v>
      </c>
      <c r="P47" s="78">
        <f>SUM(P48:P49)</f>
        <v>2816</v>
      </c>
      <c r="Q47" s="36"/>
      <c r="R47" s="36"/>
      <c r="S47" s="36"/>
      <c r="T47" s="10"/>
      <c r="U47" s="2">
        <f>M47-[1]总体情况!M48</f>
        <v>0</v>
      </c>
    </row>
    <row r="48" s="4" customFormat="1" ht="55" customHeight="1" spans="1:21">
      <c r="A48" s="61">
        <v>37</v>
      </c>
      <c r="B48" s="44" t="s">
        <v>238</v>
      </c>
      <c r="C48" s="42" t="s">
        <v>239</v>
      </c>
      <c r="D48" s="42" t="s">
        <v>239</v>
      </c>
      <c r="E48" s="41" t="s">
        <v>210</v>
      </c>
      <c r="F48" s="44" t="s">
        <v>240</v>
      </c>
      <c r="G48" s="39" t="s">
        <v>139</v>
      </c>
      <c r="H48" s="35">
        <v>44348</v>
      </c>
      <c r="I48" s="35">
        <v>44682</v>
      </c>
      <c r="J48" s="75">
        <v>1800</v>
      </c>
      <c r="K48" s="50">
        <v>0</v>
      </c>
      <c r="L48" s="75">
        <v>1000</v>
      </c>
      <c r="M48" s="75">
        <v>0</v>
      </c>
      <c r="N48" s="76">
        <f t="shared" si="12"/>
        <v>0</v>
      </c>
      <c r="O48" s="75">
        <v>1000</v>
      </c>
      <c r="P48" s="75">
        <v>1800</v>
      </c>
      <c r="Q48" s="36" t="s">
        <v>241</v>
      </c>
      <c r="R48" s="36" t="s">
        <v>199</v>
      </c>
      <c r="S48" s="36" t="s">
        <v>242</v>
      </c>
      <c r="T48" s="94"/>
      <c r="U48" s="2">
        <f>M48-[1]总体情况!M49</f>
        <v>0</v>
      </c>
    </row>
    <row r="49" s="4" customFormat="1" ht="55" customHeight="1" spans="1:21">
      <c r="A49" s="61">
        <v>38</v>
      </c>
      <c r="B49" s="65" t="s">
        <v>243</v>
      </c>
      <c r="C49" s="42" t="s">
        <v>244</v>
      </c>
      <c r="D49" s="42" t="s">
        <v>244</v>
      </c>
      <c r="E49" s="41" t="s">
        <v>210</v>
      </c>
      <c r="F49" s="65" t="s">
        <v>245</v>
      </c>
      <c r="G49" s="39" t="s">
        <v>139</v>
      </c>
      <c r="H49" s="35">
        <v>44317</v>
      </c>
      <c r="I49" s="35">
        <v>44531</v>
      </c>
      <c r="J49" s="50">
        <v>1016</v>
      </c>
      <c r="K49" s="50">
        <v>0</v>
      </c>
      <c r="L49" s="75">
        <v>1016</v>
      </c>
      <c r="M49" s="75">
        <v>0</v>
      </c>
      <c r="N49" s="76">
        <f t="shared" si="12"/>
        <v>0</v>
      </c>
      <c r="O49" s="75">
        <v>1016</v>
      </c>
      <c r="P49" s="75">
        <v>1016</v>
      </c>
      <c r="Q49" s="36" t="s">
        <v>246</v>
      </c>
      <c r="R49" s="36" t="s">
        <v>199</v>
      </c>
      <c r="S49" s="36" t="s">
        <v>247</v>
      </c>
      <c r="T49" s="94"/>
      <c r="U49" s="2">
        <f>M49-[1]总体情况!M50</f>
        <v>0</v>
      </c>
    </row>
    <row r="50" ht="26" customHeight="1" spans="1:21">
      <c r="A50" s="66" t="s">
        <v>248</v>
      </c>
      <c r="B50" s="66"/>
      <c r="C50" s="66"/>
      <c r="D50" s="66"/>
      <c r="E50" s="66"/>
      <c r="F50" s="66"/>
      <c r="G50" s="39"/>
      <c r="H50" s="35"/>
      <c r="I50" s="35"/>
      <c r="J50" s="73">
        <f t="shared" ref="J50:M50" si="15">J51+J62</f>
        <v>715983</v>
      </c>
      <c r="K50" s="73">
        <f t="shared" si="15"/>
        <v>79103</v>
      </c>
      <c r="L50" s="73">
        <f t="shared" si="15"/>
        <v>100013</v>
      </c>
      <c r="M50" s="73">
        <f t="shared" si="15"/>
        <v>21130</v>
      </c>
      <c r="N50" s="74">
        <f t="shared" si="12"/>
        <v>0.211272534570506</v>
      </c>
      <c r="O50" s="73">
        <f>O51+O62</f>
        <v>0</v>
      </c>
      <c r="P50" s="73">
        <f>P51+P62</f>
        <v>0</v>
      </c>
      <c r="Q50" s="36"/>
      <c r="R50" s="36"/>
      <c r="S50" s="36"/>
      <c r="U50" s="2">
        <f>M50-[1]总体情况!M51</f>
        <v>12231</v>
      </c>
    </row>
    <row r="51" ht="26" customHeight="1" spans="1:21">
      <c r="A51" s="66" t="s">
        <v>249</v>
      </c>
      <c r="B51" s="66"/>
      <c r="C51" s="66"/>
      <c r="D51" s="66"/>
      <c r="E51" s="66"/>
      <c r="F51" s="66"/>
      <c r="G51" s="39"/>
      <c r="H51" s="35"/>
      <c r="I51" s="35"/>
      <c r="J51" s="14">
        <f t="shared" ref="J51:M51" si="16">SUM(J52:J61)</f>
        <v>463988</v>
      </c>
      <c r="K51" s="14">
        <f t="shared" si="16"/>
        <v>79103</v>
      </c>
      <c r="L51" s="14">
        <f t="shared" si="16"/>
        <v>55513</v>
      </c>
      <c r="M51" s="81">
        <f t="shared" si="16"/>
        <v>17400</v>
      </c>
      <c r="N51" s="74">
        <f t="shared" si="12"/>
        <v>0.313440095112856</v>
      </c>
      <c r="O51" s="14">
        <f>SUM(O52:O61)</f>
        <v>0</v>
      </c>
      <c r="P51" s="14">
        <f>SUM(P52:P61)</f>
        <v>0</v>
      </c>
      <c r="Q51" s="36"/>
      <c r="R51" s="36"/>
      <c r="S51" s="36"/>
      <c r="U51" s="2">
        <f>M51-[1]总体情况!M52</f>
        <v>9964</v>
      </c>
    </row>
    <row r="52" s="4" customFormat="1" ht="136" customHeight="1" spans="1:21">
      <c r="A52" s="67">
        <v>39</v>
      </c>
      <c r="B52" s="36" t="s">
        <v>250</v>
      </c>
      <c r="C52" s="40" t="s">
        <v>251</v>
      </c>
      <c r="D52" s="40" t="s">
        <v>27</v>
      </c>
      <c r="E52" s="38" t="s">
        <v>28</v>
      </c>
      <c r="F52" s="36" t="s">
        <v>252</v>
      </c>
      <c r="G52" s="39" t="s">
        <v>253</v>
      </c>
      <c r="H52" s="47">
        <v>43525</v>
      </c>
      <c r="I52" s="47">
        <v>45261</v>
      </c>
      <c r="J52" s="75">
        <v>100000</v>
      </c>
      <c r="K52" s="75">
        <v>13353</v>
      </c>
      <c r="L52" s="75">
        <v>10000</v>
      </c>
      <c r="M52" s="75">
        <v>4000</v>
      </c>
      <c r="N52" s="76">
        <f t="shared" si="12"/>
        <v>0.4</v>
      </c>
      <c r="O52" s="50">
        <v>0</v>
      </c>
      <c r="P52" s="50">
        <v>0</v>
      </c>
      <c r="Q52" s="36" t="s">
        <v>254</v>
      </c>
      <c r="R52" s="36" t="s">
        <v>255</v>
      </c>
      <c r="S52" s="36" t="s">
        <v>256</v>
      </c>
      <c r="T52" s="94">
        <f>(9+12+6)/(9+12+12+12+12)</f>
        <v>0.473684210526316</v>
      </c>
      <c r="U52" s="2">
        <f>M52-[1]总体情况!M53</f>
        <v>3689</v>
      </c>
    </row>
    <row r="53" s="4" customFormat="1" ht="141" customHeight="1" spans="1:21">
      <c r="A53" s="67">
        <v>40</v>
      </c>
      <c r="B53" s="36" t="s">
        <v>257</v>
      </c>
      <c r="C53" s="40" t="s">
        <v>258</v>
      </c>
      <c r="D53" s="40" t="s">
        <v>27</v>
      </c>
      <c r="E53" s="38" t="s">
        <v>28</v>
      </c>
      <c r="F53" s="36" t="s">
        <v>259</v>
      </c>
      <c r="G53" s="39" t="s">
        <v>30</v>
      </c>
      <c r="H53" s="47">
        <v>43313</v>
      </c>
      <c r="I53" s="47">
        <v>44531</v>
      </c>
      <c r="J53" s="50">
        <v>46000</v>
      </c>
      <c r="K53" s="75">
        <v>12069</v>
      </c>
      <c r="L53" s="75">
        <v>10000</v>
      </c>
      <c r="M53" s="75">
        <v>1450</v>
      </c>
      <c r="N53" s="76">
        <f t="shared" si="12"/>
        <v>0.145</v>
      </c>
      <c r="O53" s="50">
        <v>0</v>
      </c>
      <c r="P53" s="50">
        <v>0</v>
      </c>
      <c r="Q53" s="36" t="s">
        <v>260</v>
      </c>
      <c r="R53" s="36" t="s">
        <v>261</v>
      </c>
      <c r="S53" s="36" t="s">
        <v>262</v>
      </c>
      <c r="T53" s="10">
        <f t="shared" ref="T53:T56" si="17">(K53+M53)/J53</f>
        <v>0.293891304347826</v>
      </c>
      <c r="U53" s="2">
        <f>M53-[1]总体情况!M54</f>
        <v>847</v>
      </c>
    </row>
    <row r="54" ht="132" customHeight="1" spans="1:21">
      <c r="A54" s="67">
        <v>41</v>
      </c>
      <c r="B54" s="36" t="s">
        <v>263</v>
      </c>
      <c r="C54" s="40" t="s">
        <v>264</v>
      </c>
      <c r="D54" s="62" t="s">
        <v>239</v>
      </c>
      <c r="E54" s="38" t="s">
        <v>210</v>
      </c>
      <c r="F54" s="36" t="s">
        <v>265</v>
      </c>
      <c r="G54" s="39" t="s">
        <v>266</v>
      </c>
      <c r="H54" s="47">
        <v>44166</v>
      </c>
      <c r="I54" s="47">
        <v>44348</v>
      </c>
      <c r="J54" s="82">
        <v>4200</v>
      </c>
      <c r="K54" s="75">
        <v>0</v>
      </c>
      <c r="L54" s="75">
        <v>4200</v>
      </c>
      <c r="M54" s="75">
        <v>3500</v>
      </c>
      <c r="N54" s="76">
        <f t="shared" si="12"/>
        <v>0.833333333333333</v>
      </c>
      <c r="O54" s="50">
        <v>0</v>
      </c>
      <c r="P54" s="50">
        <v>0</v>
      </c>
      <c r="Q54" s="36" t="s">
        <v>267</v>
      </c>
      <c r="R54" s="36" t="s">
        <v>268</v>
      </c>
      <c r="S54" s="36" t="s">
        <v>269</v>
      </c>
      <c r="T54" s="10">
        <f t="shared" si="17"/>
        <v>0.833333333333333</v>
      </c>
      <c r="U54" s="2">
        <f>M54-[1]总体情况!M55</f>
        <v>1954</v>
      </c>
    </row>
    <row r="55" s="4" customFormat="1" ht="132" customHeight="1" spans="1:21">
      <c r="A55" s="67">
        <v>42</v>
      </c>
      <c r="B55" s="44" t="s">
        <v>270</v>
      </c>
      <c r="C55" s="62" t="s">
        <v>271</v>
      </c>
      <c r="D55" s="62" t="s">
        <v>272</v>
      </c>
      <c r="E55" s="41" t="s">
        <v>210</v>
      </c>
      <c r="F55" s="48" t="s">
        <v>273</v>
      </c>
      <c r="G55" s="46" t="s">
        <v>57</v>
      </c>
      <c r="H55" s="35">
        <v>43252</v>
      </c>
      <c r="I55" s="35">
        <v>44896</v>
      </c>
      <c r="J55" s="75">
        <v>15000</v>
      </c>
      <c r="K55" s="75">
        <v>5886</v>
      </c>
      <c r="L55" s="75">
        <v>2000</v>
      </c>
      <c r="M55" s="75">
        <v>500</v>
      </c>
      <c r="N55" s="76">
        <f t="shared" si="12"/>
        <v>0.25</v>
      </c>
      <c r="O55" s="50">
        <v>0</v>
      </c>
      <c r="P55" s="50">
        <v>0</v>
      </c>
      <c r="Q55" s="36" t="s">
        <v>274</v>
      </c>
      <c r="R55" s="36" t="s">
        <v>275</v>
      </c>
      <c r="S55" s="36" t="s">
        <v>276</v>
      </c>
      <c r="T55" s="10">
        <f t="shared" si="17"/>
        <v>0.425733333333333</v>
      </c>
      <c r="U55" s="2">
        <f>M55-[1]总体情况!M56</f>
        <v>290</v>
      </c>
    </row>
    <row r="56" s="4" customFormat="1" ht="77" customHeight="1" spans="1:21">
      <c r="A56" s="67">
        <v>43</v>
      </c>
      <c r="B56" s="36" t="s">
        <v>277</v>
      </c>
      <c r="C56" s="68" t="s">
        <v>278</v>
      </c>
      <c r="D56" s="62" t="s">
        <v>244</v>
      </c>
      <c r="E56" s="38" t="s">
        <v>210</v>
      </c>
      <c r="F56" s="43" t="s">
        <v>279</v>
      </c>
      <c r="G56" s="39" t="s">
        <v>280</v>
      </c>
      <c r="H56" s="47">
        <v>43952</v>
      </c>
      <c r="I56" s="47">
        <v>44713</v>
      </c>
      <c r="J56" s="52">
        <v>15000</v>
      </c>
      <c r="K56" s="75">
        <v>0</v>
      </c>
      <c r="L56" s="52">
        <v>8000</v>
      </c>
      <c r="M56" s="52">
        <v>0</v>
      </c>
      <c r="N56" s="76">
        <f t="shared" si="12"/>
        <v>0</v>
      </c>
      <c r="O56" s="50">
        <v>0</v>
      </c>
      <c r="P56" s="50">
        <v>0</v>
      </c>
      <c r="Q56" s="36" t="s">
        <v>281</v>
      </c>
      <c r="R56" s="36" t="s">
        <v>282</v>
      </c>
      <c r="S56" s="36" t="s">
        <v>283</v>
      </c>
      <c r="T56" s="10">
        <f t="shared" si="17"/>
        <v>0</v>
      </c>
      <c r="U56" s="2">
        <f>M56-[1]总体情况!M57</f>
        <v>0</v>
      </c>
    </row>
    <row r="57" ht="178" customHeight="1" spans="1:21">
      <c r="A57" s="67">
        <v>44</v>
      </c>
      <c r="B57" s="44" t="s">
        <v>284</v>
      </c>
      <c r="C57" s="62" t="s">
        <v>285</v>
      </c>
      <c r="D57" s="62" t="s">
        <v>244</v>
      </c>
      <c r="E57" s="41" t="s">
        <v>210</v>
      </c>
      <c r="F57" s="44" t="s">
        <v>286</v>
      </c>
      <c r="G57" s="46" t="s">
        <v>57</v>
      </c>
      <c r="H57" s="35">
        <v>43617</v>
      </c>
      <c r="I57" s="35">
        <v>44896</v>
      </c>
      <c r="J57" s="52">
        <v>214200</v>
      </c>
      <c r="K57" s="52">
        <v>12500</v>
      </c>
      <c r="L57" s="52">
        <v>8000</v>
      </c>
      <c r="M57" s="52">
        <v>4200</v>
      </c>
      <c r="N57" s="76">
        <f t="shared" si="12"/>
        <v>0.525</v>
      </c>
      <c r="O57" s="50">
        <v>0</v>
      </c>
      <c r="P57" s="50">
        <v>0</v>
      </c>
      <c r="Q57" s="95" t="s">
        <v>287</v>
      </c>
      <c r="R57" s="36" t="s">
        <v>206</v>
      </c>
      <c r="S57" s="36" t="s">
        <v>288</v>
      </c>
      <c r="U57" s="2">
        <f>M57-[1]总体情况!M58</f>
        <v>1514</v>
      </c>
    </row>
    <row r="58" s="4" customFormat="1" ht="93" customHeight="1" spans="1:21">
      <c r="A58" s="67">
        <v>45</v>
      </c>
      <c r="B58" s="44" t="s">
        <v>289</v>
      </c>
      <c r="C58" s="62" t="s">
        <v>290</v>
      </c>
      <c r="D58" s="62" t="s">
        <v>244</v>
      </c>
      <c r="E58" s="41" t="s">
        <v>210</v>
      </c>
      <c r="F58" s="44" t="s">
        <v>291</v>
      </c>
      <c r="G58" s="46" t="s">
        <v>57</v>
      </c>
      <c r="H58" s="35">
        <v>44075</v>
      </c>
      <c r="I58" s="35">
        <v>44713</v>
      </c>
      <c r="J58" s="83">
        <v>7600</v>
      </c>
      <c r="K58" s="52">
        <v>0</v>
      </c>
      <c r="L58" s="52">
        <v>3000</v>
      </c>
      <c r="M58" s="52">
        <v>900</v>
      </c>
      <c r="N58" s="76">
        <f t="shared" si="12"/>
        <v>0.3</v>
      </c>
      <c r="O58" s="50">
        <v>0</v>
      </c>
      <c r="P58" s="50">
        <v>0</v>
      </c>
      <c r="Q58" s="36" t="s">
        <v>292</v>
      </c>
      <c r="R58" s="36" t="s">
        <v>206</v>
      </c>
      <c r="S58" s="36" t="s">
        <v>293</v>
      </c>
      <c r="T58" s="94"/>
      <c r="U58" s="2">
        <f>M58-[1]总体情况!M59</f>
        <v>520</v>
      </c>
    </row>
    <row r="59" s="4" customFormat="1" ht="247" customHeight="1" spans="1:21">
      <c r="A59" s="67">
        <v>46</v>
      </c>
      <c r="B59" s="44" t="s">
        <v>294</v>
      </c>
      <c r="C59" s="38" t="s">
        <v>295</v>
      </c>
      <c r="D59" s="41" t="s">
        <v>296</v>
      </c>
      <c r="E59" s="38" t="s">
        <v>50</v>
      </c>
      <c r="F59" s="43" t="s">
        <v>297</v>
      </c>
      <c r="G59" s="46" t="s">
        <v>57</v>
      </c>
      <c r="H59" s="47">
        <v>42736</v>
      </c>
      <c r="I59" s="47">
        <v>44905.1</v>
      </c>
      <c r="J59" s="52">
        <v>45000</v>
      </c>
      <c r="K59" s="75">
        <v>26620</v>
      </c>
      <c r="L59" s="52">
        <v>2000</v>
      </c>
      <c r="M59" s="52">
        <v>700</v>
      </c>
      <c r="N59" s="76">
        <f t="shared" si="12"/>
        <v>0.35</v>
      </c>
      <c r="O59" s="50">
        <v>0</v>
      </c>
      <c r="P59" s="50">
        <v>0</v>
      </c>
      <c r="Q59" s="36" t="s">
        <v>298</v>
      </c>
      <c r="R59" s="43" t="s">
        <v>299</v>
      </c>
      <c r="S59" s="36" t="s">
        <v>300</v>
      </c>
      <c r="T59" s="10">
        <f>(K59+M59)/J59</f>
        <v>0.607111111111111</v>
      </c>
      <c r="U59" s="2">
        <f>M59-[1]总体情况!M60</f>
        <v>168</v>
      </c>
    </row>
    <row r="60" ht="108" customHeight="1" spans="1:21">
      <c r="A60" s="67">
        <v>47</v>
      </c>
      <c r="B60" s="36" t="s">
        <v>301</v>
      </c>
      <c r="C60" s="40" t="s">
        <v>302</v>
      </c>
      <c r="D60" s="62" t="s">
        <v>69</v>
      </c>
      <c r="E60" s="38" t="s">
        <v>70</v>
      </c>
      <c r="F60" s="43" t="s">
        <v>303</v>
      </c>
      <c r="G60" s="39" t="s">
        <v>72</v>
      </c>
      <c r="H60" s="47">
        <v>44075</v>
      </c>
      <c r="I60" s="47">
        <v>44470</v>
      </c>
      <c r="J60" s="75">
        <v>12000</v>
      </c>
      <c r="K60" s="75">
        <v>5182</v>
      </c>
      <c r="L60" s="75">
        <v>6818</v>
      </c>
      <c r="M60" s="75">
        <v>1450</v>
      </c>
      <c r="N60" s="76">
        <f t="shared" si="12"/>
        <v>0.212672337929011</v>
      </c>
      <c r="O60" s="50">
        <v>0</v>
      </c>
      <c r="P60" s="50">
        <v>0</v>
      </c>
      <c r="Q60" s="96" t="s">
        <v>304</v>
      </c>
      <c r="R60" s="96" t="s">
        <v>206</v>
      </c>
      <c r="S60" s="36" t="s">
        <v>305</v>
      </c>
      <c r="U60" s="2">
        <f>M60-[1]总体情况!M61</f>
        <v>666</v>
      </c>
    </row>
    <row r="61" ht="80" customHeight="1" spans="1:21">
      <c r="A61" s="67">
        <v>48</v>
      </c>
      <c r="B61" s="36" t="s">
        <v>306</v>
      </c>
      <c r="C61" s="37" t="s">
        <v>307</v>
      </c>
      <c r="D61" s="37" t="s">
        <v>307</v>
      </c>
      <c r="E61" s="38" t="s">
        <v>42</v>
      </c>
      <c r="F61" s="36" t="s">
        <v>308</v>
      </c>
      <c r="G61" s="46" t="s">
        <v>57</v>
      </c>
      <c r="H61" s="47">
        <v>43922</v>
      </c>
      <c r="I61" s="47">
        <v>44470</v>
      </c>
      <c r="J61" s="52">
        <v>4988</v>
      </c>
      <c r="K61" s="75">
        <v>3493</v>
      </c>
      <c r="L61" s="52">
        <v>1495</v>
      </c>
      <c r="M61" s="52">
        <v>700</v>
      </c>
      <c r="N61" s="76">
        <f t="shared" si="12"/>
        <v>0.468227424749164</v>
      </c>
      <c r="O61" s="50">
        <v>0</v>
      </c>
      <c r="P61" s="50">
        <v>0</v>
      </c>
      <c r="Q61" s="36" t="s">
        <v>309</v>
      </c>
      <c r="R61" s="36" t="s">
        <v>310</v>
      </c>
      <c r="S61" s="36" t="s">
        <v>311</v>
      </c>
      <c r="T61" s="10">
        <f>(K61+M61)/J61</f>
        <v>0.840617481956696</v>
      </c>
      <c r="U61" s="2">
        <f>M61-[1]总体情况!M62</f>
        <v>316</v>
      </c>
    </row>
    <row r="62" ht="27" customHeight="1" spans="1:21">
      <c r="A62" s="58" t="s">
        <v>312</v>
      </c>
      <c r="B62" s="66"/>
      <c r="C62" s="66"/>
      <c r="D62" s="66"/>
      <c r="E62" s="66"/>
      <c r="F62" s="66"/>
      <c r="G62" s="46"/>
      <c r="H62" s="35"/>
      <c r="I62" s="35"/>
      <c r="J62" s="84">
        <f t="shared" ref="J62:M62" si="18">J63+J70</f>
        <v>251995</v>
      </c>
      <c r="K62" s="84">
        <f t="shared" si="18"/>
        <v>0</v>
      </c>
      <c r="L62" s="84">
        <f t="shared" si="18"/>
        <v>44500</v>
      </c>
      <c r="M62" s="85">
        <f t="shared" si="18"/>
        <v>3730</v>
      </c>
      <c r="N62" s="74">
        <f t="shared" si="12"/>
        <v>0.0838202247191011</v>
      </c>
      <c r="O62" s="84">
        <f>O63+O70</f>
        <v>0</v>
      </c>
      <c r="P62" s="84">
        <f>P63+P70</f>
        <v>0</v>
      </c>
      <c r="Q62" s="36"/>
      <c r="R62" s="36"/>
      <c r="S62" s="36"/>
      <c r="U62" s="2">
        <f>M62-[1]总体情况!M63</f>
        <v>2267</v>
      </c>
    </row>
    <row r="63" ht="27" customHeight="1" spans="1:21">
      <c r="A63" s="58" t="s">
        <v>313</v>
      </c>
      <c r="B63" s="66"/>
      <c r="C63" s="66"/>
      <c r="D63" s="66"/>
      <c r="E63" s="66"/>
      <c r="F63" s="66"/>
      <c r="G63" s="46"/>
      <c r="H63" s="35"/>
      <c r="I63" s="35"/>
      <c r="J63" s="84">
        <f t="shared" ref="J63:M63" si="19">SUM(J64:J69)</f>
        <v>124885</v>
      </c>
      <c r="K63" s="84">
        <f t="shared" si="19"/>
        <v>0</v>
      </c>
      <c r="L63" s="84">
        <f t="shared" si="19"/>
        <v>27000</v>
      </c>
      <c r="M63" s="85">
        <f t="shared" si="19"/>
        <v>3730</v>
      </c>
      <c r="N63" s="74">
        <f t="shared" si="12"/>
        <v>0.138148148148148</v>
      </c>
      <c r="O63" s="84">
        <f>SUM(O64:O69)</f>
        <v>0</v>
      </c>
      <c r="P63" s="84">
        <f>SUM(P64:P69)</f>
        <v>0</v>
      </c>
      <c r="Q63" s="36"/>
      <c r="R63" s="36"/>
      <c r="S63" s="36"/>
      <c r="U63" s="2">
        <f>M63-[1]总体情况!M64</f>
        <v>2267</v>
      </c>
    </row>
    <row r="64" s="4" customFormat="1" ht="103" customHeight="1" spans="1:21">
      <c r="A64" s="67">
        <v>49</v>
      </c>
      <c r="B64" s="36" t="s">
        <v>314</v>
      </c>
      <c r="C64" s="68" t="s">
        <v>315</v>
      </c>
      <c r="D64" s="62" t="s">
        <v>27</v>
      </c>
      <c r="E64" s="38" t="s">
        <v>28</v>
      </c>
      <c r="F64" s="36" t="s">
        <v>316</v>
      </c>
      <c r="G64" s="39" t="s">
        <v>131</v>
      </c>
      <c r="H64" s="47">
        <v>44348</v>
      </c>
      <c r="I64" s="47">
        <v>44896</v>
      </c>
      <c r="J64" s="82">
        <v>26000</v>
      </c>
      <c r="K64" s="52">
        <v>0</v>
      </c>
      <c r="L64" s="75">
        <v>5000</v>
      </c>
      <c r="M64" s="75">
        <v>0</v>
      </c>
      <c r="N64" s="76">
        <f t="shared" si="12"/>
        <v>0</v>
      </c>
      <c r="O64" s="50">
        <v>0</v>
      </c>
      <c r="P64" s="50">
        <v>0</v>
      </c>
      <c r="Q64" s="36" t="s">
        <v>317</v>
      </c>
      <c r="R64" s="36" t="s">
        <v>318</v>
      </c>
      <c r="S64" s="36" t="s">
        <v>319</v>
      </c>
      <c r="T64" s="94"/>
      <c r="U64" s="2">
        <f>M64-[1]总体情况!M65</f>
        <v>0</v>
      </c>
    </row>
    <row r="65" s="4" customFormat="1" ht="162" customHeight="1" spans="1:21">
      <c r="A65" s="67">
        <v>50</v>
      </c>
      <c r="B65" s="36" t="s">
        <v>320</v>
      </c>
      <c r="C65" s="68" t="s">
        <v>321</v>
      </c>
      <c r="D65" s="62" t="s">
        <v>27</v>
      </c>
      <c r="E65" s="38" t="s">
        <v>28</v>
      </c>
      <c r="F65" s="43" t="s">
        <v>322</v>
      </c>
      <c r="G65" s="39" t="s">
        <v>323</v>
      </c>
      <c r="H65" s="47">
        <v>44256</v>
      </c>
      <c r="I65" s="47">
        <v>44531</v>
      </c>
      <c r="J65" s="75">
        <v>4000</v>
      </c>
      <c r="K65" s="52">
        <v>0</v>
      </c>
      <c r="L65" s="75">
        <v>4000</v>
      </c>
      <c r="M65" s="75">
        <v>0</v>
      </c>
      <c r="N65" s="76">
        <f t="shared" si="12"/>
        <v>0</v>
      </c>
      <c r="O65" s="50">
        <v>0</v>
      </c>
      <c r="P65" s="50">
        <v>0</v>
      </c>
      <c r="Q65" s="36" t="s">
        <v>324</v>
      </c>
      <c r="R65" s="36" t="s">
        <v>325</v>
      </c>
      <c r="S65" s="36" t="s">
        <v>326</v>
      </c>
      <c r="T65" s="94"/>
      <c r="U65" s="2">
        <f>M65-[1]总体情况!M66</f>
        <v>0</v>
      </c>
    </row>
    <row r="66" s="4" customFormat="1" ht="78" customHeight="1" spans="1:21">
      <c r="A66" s="67">
        <v>51</v>
      </c>
      <c r="B66" s="36" t="s">
        <v>327</v>
      </c>
      <c r="C66" s="62" t="s">
        <v>328</v>
      </c>
      <c r="D66" s="62" t="s">
        <v>244</v>
      </c>
      <c r="E66" s="38" t="s">
        <v>210</v>
      </c>
      <c r="F66" s="36" t="s">
        <v>329</v>
      </c>
      <c r="G66" s="46" t="s">
        <v>139</v>
      </c>
      <c r="H66" s="35">
        <v>44471</v>
      </c>
      <c r="I66" s="35">
        <v>45262</v>
      </c>
      <c r="J66" s="75">
        <v>55635</v>
      </c>
      <c r="K66" s="52">
        <v>0</v>
      </c>
      <c r="L66" s="80">
        <v>5000</v>
      </c>
      <c r="M66" s="80">
        <v>0</v>
      </c>
      <c r="N66" s="76">
        <f t="shared" si="12"/>
        <v>0</v>
      </c>
      <c r="O66" s="50">
        <v>0</v>
      </c>
      <c r="P66" s="50">
        <v>0</v>
      </c>
      <c r="Q66" s="36" t="s">
        <v>330</v>
      </c>
      <c r="R66" s="36" t="s">
        <v>331</v>
      </c>
      <c r="S66" s="36" t="s">
        <v>332</v>
      </c>
      <c r="T66" s="94"/>
      <c r="U66" s="2">
        <f>M66-[1]总体情况!M67</f>
        <v>0</v>
      </c>
    </row>
    <row r="67" ht="82" customHeight="1" spans="1:21">
      <c r="A67" s="67">
        <v>52</v>
      </c>
      <c r="B67" s="44" t="s">
        <v>333</v>
      </c>
      <c r="C67" s="62" t="s">
        <v>334</v>
      </c>
      <c r="D67" s="62" t="s">
        <v>244</v>
      </c>
      <c r="E67" s="41" t="s">
        <v>210</v>
      </c>
      <c r="F67" s="48" t="s">
        <v>335</v>
      </c>
      <c r="G67" s="46" t="s">
        <v>139</v>
      </c>
      <c r="H67" s="35">
        <v>44256</v>
      </c>
      <c r="I67" s="35">
        <v>44986</v>
      </c>
      <c r="J67" s="83">
        <v>12700</v>
      </c>
      <c r="K67" s="52">
        <v>0</v>
      </c>
      <c r="L67" s="52">
        <v>5000</v>
      </c>
      <c r="M67" s="52">
        <v>2100</v>
      </c>
      <c r="N67" s="76">
        <f t="shared" si="12"/>
        <v>0.42</v>
      </c>
      <c r="O67" s="50">
        <v>0</v>
      </c>
      <c r="P67" s="50">
        <v>0</v>
      </c>
      <c r="Q67" s="36" t="s">
        <v>336</v>
      </c>
      <c r="R67" s="36" t="s">
        <v>206</v>
      </c>
      <c r="S67" s="36" t="s">
        <v>337</v>
      </c>
      <c r="U67" s="2">
        <f>M67-[1]总体情况!M68</f>
        <v>1302</v>
      </c>
    </row>
    <row r="68" ht="64" customHeight="1" spans="1:21">
      <c r="A68" s="67">
        <v>53</v>
      </c>
      <c r="B68" s="44" t="s">
        <v>338</v>
      </c>
      <c r="C68" s="97" t="s">
        <v>339</v>
      </c>
      <c r="D68" s="62" t="s">
        <v>244</v>
      </c>
      <c r="E68" s="41" t="s">
        <v>210</v>
      </c>
      <c r="F68" s="44" t="s">
        <v>340</v>
      </c>
      <c r="G68" s="46" t="s">
        <v>139</v>
      </c>
      <c r="H68" s="35">
        <v>44256</v>
      </c>
      <c r="I68" s="35">
        <v>44986</v>
      </c>
      <c r="J68" s="83">
        <v>16700</v>
      </c>
      <c r="K68" s="52">
        <v>0</v>
      </c>
      <c r="L68" s="52">
        <v>3000</v>
      </c>
      <c r="M68" s="52">
        <v>1630</v>
      </c>
      <c r="N68" s="76">
        <f t="shared" si="12"/>
        <v>0.543333333333333</v>
      </c>
      <c r="O68" s="50">
        <v>0</v>
      </c>
      <c r="P68" s="50">
        <v>0</v>
      </c>
      <c r="Q68" s="36" t="s">
        <v>341</v>
      </c>
      <c r="R68" s="36" t="s">
        <v>342</v>
      </c>
      <c r="S68" s="36" t="s">
        <v>343</v>
      </c>
      <c r="U68" s="2">
        <f>M68-[1]总体情况!M69</f>
        <v>965</v>
      </c>
    </row>
    <row r="69" s="4" customFormat="1" ht="82" customHeight="1" spans="1:21">
      <c r="A69" s="67">
        <v>54</v>
      </c>
      <c r="B69" s="36" t="s">
        <v>344</v>
      </c>
      <c r="C69" s="68" t="s">
        <v>345</v>
      </c>
      <c r="D69" s="62" t="s">
        <v>69</v>
      </c>
      <c r="E69" s="38" t="s">
        <v>70</v>
      </c>
      <c r="F69" s="43" t="s">
        <v>346</v>
      </c>
      <c r="G69" s="39" t="s">
        <v>131</v>
      </c>
      <c r="H69" s="47">
        <v>44348</v>
      </c>
      <c r="I69" s="47">
        <v>44896</v>
      </c>
      <c r="J69" s="75">
        <v>9850</v>
      </c>
      <c r="K69" s="52">
        <v>0</v>
      </c>
      <c r="L69" s="75">
        <v>5000</v>
      </c>
      <c r="M69" s="75">
        <v>0</v>
      </c>
      <c r="N69" s="76">
        <f t="shared" si="12"/>
        <v>0</v>
      </c>
      <c r="O69" s="50">
        <v>0</v>
      </c>
      <c r="P69" s="50">
        <v>0</v>
      </c>
      <c r="Q69" s="36" t="s">
        <v>347</v>
      </c>
      <c r="R69" s="36" t="s">
        <v>348</v>
      </c>
      <c r="S69" s="36" t="s">
        <v>349</v>
      </c>
      <c r="T69" s="94"/>
      <c r="U69" s="2">
        <f>M69-[1]总体情况!M70</f>
        <v>0</v>
      </c>
    </row>
    <row r="70" ht="27" customHeight="1" spans="1:21">
      <c r="A70" s="58" t="s">
        <v>350</v>
      </c>
      <c r="B70" s="66"/>
      <c r="C70" s="66"/>
      <c r="D70" s="66"/>
      <c r="E70" s="66"/>
      <c r="F70" s="66"/>
      <c r="G70" s="46"/>
      <c r="H70" s="35"/>
      <c r="I70" s="35"/>
      <c r="J70" s="84">
        <f t="shared" ref="J70:M70" si="20">SUM(J71:J76)</f>
        <v>127110</v>
      </c>
      <c r="K70" s="84">
        <f t="shared" si="20"/>
        <v>0</v>
      </c>
      <c r="L70" s="84">
        <f t="shared" si="20"/>
        <v>17500</v>
      </c>
      <c r="M70" s="84">
        <f t="shared" si="20"/>
        <v>0</v>
      </c>
      <c r="N70" s="76">
        <f t="shared" si="12"/>
        <v>0</v>
      </c>
      <c r="O70" s="84">
        <f>SUM(O71:O76)</f>
        <v>0</v>
      </c>
      <c r="P70" s="84">
        <f>SUM(P71:P76)</f>
        <v>0</v>
      </c>
      <c r="Q70" s="36"/>
      <c r="R70" s="36"/>
      <c r="S70" s="36"/>
      <c r="U70" s="2">
        <f>M70-[1]总体情况!M71</f>
        <v>0</v>
      </c>
    </row>
    <row r="71" s="4" customFormat="1" ht="84" customHeight="1" spans="1:21">
      <c r="A71" s="67">
        <v>55</v>
      </c>
      <c r="B71" s="36" t="s">
        <v>351</v>
      </c>
      <c r="C71" s="68" t="s">
        <v>352</v>
      </c>
      <c r="D71" s="62" t="s">
        <v>27</v>
      </c>
      <c r="E71" s="38" t="s">
        <v>28</v>
      </c>
      <c r="F71" s="36" t="s">
        <v>353</v>
      </c>
      <c r="G71" s="39" t="s">
        <v>131</v>
      </c>
      <c r="H71" s="47">
        <v>44409</v>
      </c>
      <c r="I71" s="47">
        <v>45139</v>
      </c>
      <c r="J71" s="82">
        <v>26500</v>
      </c>
      <c r="K71" s="52">
        <v>0</v>
      </c>
      <c r="L71" s="75">
        <v>2500</v>
      </c>
      <c r="M71" s="75">
        <v>0</v>
      </c>
      <c r="N71" s="76">
        <f t="shared" si="12"/>
        <v>0</v>
      </c>
      <c r="O71" s="50">
        <v>0</v>
      </c>
      <c r="P71" s="50">
        <v>0</v>
      </c>
      <c r="Q71" s="36" t="s">
        <v>354</v>
      </c>
      <c r="R71" s="36" t="s">
        <v>355</v>
      </c>
      <c r="S71" s="36" t="s">
        <v>356</v>
      </c>
      <c r="T71" s="94"/>
      <c r="U71" s="2">
        <f>M71-[1]总体情况!M72</f>
        <v>0</v>
      </c>
    </row>
    <row r="72" s="4" customFormat="1" ht="62" customHeight="1" spans="1:21">
      <c r="A72" s="67">
        <v>56</v>
      </c>
      <c r="B72" s="44" t="s">
        <v>357</v>
      </c>
      <c r="C72" s="62" t="s">
        <v>358</v>
      </c>
      <c r="D72" s="62" t="s">
        <v>244</v>
      </c>
      <c r="E72" s="41" t="s">
        <v>210</v>
      </c>
      <c r="F72" s="44" t="s">
        <v>359</v>
      </c>
      <c r="G72" s="46" t="s">
        <v>139</v>
      </c>
      <c r="H72" s="35">
        <v>44256</v>
      </c>
      <c r="I72" s="35">
        <v>44621</v>
      </c>
      <c r="J72" s="80">
        <v>1210</v>
      </c>
      <c r="K72" s="52">
        <v>0</v>
      </c>
      <c r="L72" s="80">
        <v>1000</v>
      </c>
      <c r="M72" s="80">
        <v>0</v>
      </c>
      <c r="N72" s="76">
        <f t="shared" si="12"/>
        <v>0</v>
      </c>
      <c r="O72" s="50">
        <v>0</v>
      </c>
      <c r="P72" s="50">
        <v>0</v>
      </c>
      <c r="Q72" s="36" t="s">
        <v>360</v>
      </c>
      <c r="R72" s="36" t="s">
        <v>360</v>
      </c>
      <c r="S72" s="36" t="s">
        <v>360</v>
      </c>
      <c r="T72" s="94"/>
      <c r="U72" s="2">
        <f>M72-[1]总体情况!M73</f>
        <v>0</v>
      </c>
    </row>
    <row r="73" s="4" customFormat="1" ht="120" customHeight="1" spans="1:21">
      <c r="A73" s="67">
        <v>57</v>
      </c>
      <c r="B73" s="44" t="s">
        <v>361</v>
      </c>
      <c r="C73" s="62" t="s">
        <v>362</v>
      </c>
      <c r="D73" s="62" t="s">
        <v>244</v>
      </c>
      <c r="E73" s="41" t="s">
        <v>210</v>
      </c>
      <c r="F73" s="48" t="s">
        <v>363</v>
      </c>
      <c r="G73" s="39" t="s">
        <v>139</v>
      </c>
      <c r="H73" s="35">
        <v>44409</v>
      </c>
      <c r="I73" s="35">
        <v>45140</v>
      </c>
      <c r="J73" s="83">
        <v>70400</v>
      </c>
      <c r="K73" s="52">
        <v>0</v>
      </c>
      <c r="L73" s="75">
        <v>3000</v>
      </c>
      <c r="M73" s="75">
        <v>0</v>
      </c>
      <c r="N73" s="76">
        <f t="shared" si="12"/>
        <v>0</v>
      </c>
      <c r="O73" s="50">
        <v>0</v>
      </c>
      <c r="P73" s="50">
        <v>0</v>
      </c>
      <c r="Q73" s="36" t="s">
        <v>364</v>
      </c>
      <c r="R73" s="36" t="s">
        <v>365</v>
      </c>
      <c r="S73" s="36" t="s">
        <v>366</v>
      </c>
      <c r="T73" s="94"/>
      <c r="U73" s="2">
        <f>M73-[1]总体情况!M74</f>
        <v>0</v>
      </c>
    </row>
    <row r="74" s="4" customFormat="1" ht="97" customHeight="1" spans="1:21">
      <c r="A74" s="67">
        <v>58</v>
      </c>
      <c r="B74" s="98" t="s">
        <v>367</v>
      </c>
      <c r="C74" s="40" t="s">
        <v>368</v>
      </c>
      <c r="D74" s="62" t="s">
        <v>69</v>
      </c>
      <c r="E74" s="38" t="s">
        <v>70</v>
      </c>
      <c r="F74" s="36" t="s">
        <v>369</v>
      </c>
      <c r="G74" s="39" t="s">
        <v>131</v>
      </c>
      <c r="H74" s="47">
        <v>44287</v>
      </c>
      <c r="I74" s="47">
        <v>44652</v>
      </c>
      <c r="J74" s="82">
        <v>12000</v>
      </c>
      <c r="K74" s="52">
        <v>0</v>
      </c>
      <c r="L74" s="75">
        <v>5000</v>
      </c>
      <c r="M74" s="75">
        <v>0</v>
      </c>
      <c r="N74" s="76">
        <f t="shared" si="12"/>
        <v>0</v>
      </c>
      <c r="O74" s="50">
        <v>0</v>
      </c>
      <c r="P74" s="50">
        <v>0</v>
      </c>
      <c r="Q74" s="96" t="s">
        <v>370</v>
      </c>
      <c r="R74" s="96" t="s">
        <v>371</v>
      </c>
      <c r="S74" s="36" t="s">
        <v>372</v>
      </c>
      <c r="T74" s="94"/>
      <c r="U74" s="2">
        <f>M74-[1]总体情况!M75</f>
        <v>0</v>
      </c>
    </row>
    <row r="75" s="4" customFormat="1" ht="62" customHeight="1" spans="1:21">
      <c r="A75" s="67">
        <v>59</v>
      </c>
      <c r="B75" s="36" t="s">
        <v>373</v>
      </c>
      <c r="C75" s="40" t="s">
        <v>374</v>
      </c>
      <c r="D75" s="62" t="s">
        <v>69</v>
      </c>
      <c r="E75" s="38" t="s">
        <v>70</v>
      </c>
      <c r="F75" s="43" t="s">
        <v>375</v>
      </c>
      <c r="G75" s="39" t="s">
        <v>131</v>
      </c>
      <c r="H75" s="47">
        <v>44256</v>
      </c>
      <c r="I75" s="47">
        <v>44713</v>
      </c>
      <c r="J75" s="82">
        <v>8000</v>
      </c>
      <c r="K75" s="52">
        <v>0</v>
      </c>
      <c r="L75" s="75">
        <v>4000</v>
      </c>
      <c r="M75" s="75">
        <v>0</v>
      </c>
      <c r="N75" s="76">
        <f t="shared" si="12"/>
        <v>0</v>
      </c>
      <c r="O75" s="50">
        <v>0</v>
      </c>
      <c r="P75" s="50">
        <v>0</v>
      </c>
      <c r="Q75" s="96" t="s">
        <v>376</v>
      </c>
      <c r="R75" s="96" t="s">
        <v>377</v>
      </c>
      <c r="S75" s="36" t="s">
        <v>378</v>
      </c>
      <c r="T75" s="94"/>
      <c r="U75" s="2">
        <f>M75-[1]总体情况!M76</f>
        <v>0</v>
      </c>
    </row>
    <row r="76" s="4" customFormat="1" ht="89" customHeight="1" spans="1:21">
      <c r="A76" s="67">
        <v>60</v>
      </c>
      <c r="B76" s="36" t="s">
        <v>379</v>
      </c>
      <c r="C76" s="68" t="s">
        <v>380</v>
      </c>
      <c r="D76" s="62" t="s">
        <v>117</v>
      </c>
      <c r="E76" s="38" t="s">
        <v>118</v>
      </c>
      <c r="F76" s="36" t="s">
        <v>381</v>
      </c>
      <c r="G76" s="39" t="s">
        <v>131</v>
      </c>
      <c r="H76" s="47">
        <v>44409</v>
      </c>
      <c r="I76" s="47">
        <v>44896</v>
      </c>
      <c r="J76" s="75">
        <v>9000</v>
      </c>
      <c r="K76" s="52">
        <v>0</v>
      </c>
      <c r="L76" s="75">
        <v>2000</v>
      </c>
      <c r="M76" s="75">
        <v>0</v>
      </c>
      <c r="N76" s="76">
        <f t="shared" si="12"/>
        <v>0</v>
      </c>
      <c r="O76" s="50">
        <v>0</v>
      </c>
      <c r="P76" s="50">
        <v>0</v>
      </c>
      <c r="Q76" s="36" t="s">
        <v>382</v>
      </c>
      <c r="R76" s="36" t="s">
        <v>206</v>
      </c>
      <c r="S76" s="36" t="s">
        <v>383</v>
      </c>
      <c r="T76" s="94"/>
      <c r="U76" s="2">
        <f>M76-[1]总体情况!M77</f>
        <v>0</v>
      </c>
    </row>
    <row r="77" ht="68" customHeight="1" spans="21:21">
      <c r="U77" s="2">
        <f>M77-[1]总体情况!M78</f>
        <v>0</v>
      </c>
    </row>
    <row r="78" spans="21:21">
      <c r="U78" s="2">
        <f>M78-[1]总体情况!M79</f>
        <v>0</v>
      </c>
    </row>
    <row r="79" spans="21:21">
      <c r="U79" s="2">
        <f>M79-[1]总体情况!M80</f>
        <v>0</v>
      </c>
    </row>
    <row r="80" spans="21:21">
      <c r="U80" s="2">
        <f>M80-[1]总体情况!M81</f>
        <v>0</v>
      </c>
    </row>
    <row r="81" spans="21:21">
      <c r="U81" s="2">
        <f>M81-[1]总体情况!M82</f>
        <v>0</v>
      </c>
    </row>
    <row r="82" spans="21:21">
      <c r="U82" s="2">
        <f>M82-[1]总体情况!M83</f>
        <v>0</v>
      </c>
    </row>
    <row r="83" spans="21:21">
      <c r="U83" s="2">
        <f>M83-[1]总体情况!M84</f>
        <v>0</v>
      </c>
    </row>
    <row r="84" spans="21:21">
      <c r="U84" s="2">
        <f>M84-[1]总体情况!M85</f>
        <v>0</v>
      </c>
    </row>
    <row r="85" spans="21:21">
      <c r="U85" s="2">
        <f>M85-[1]总体情况!M86</f>
        <v>0</v>
      </c>
    </row>
    <row r="86" spans="21:21">
      <c r="U86" s="2">
        <f>M86-[1]总体情况!M87</f>
        <v>0</v>
      </c>
    </row>
    <row r="87" spans="21:21">
      <c r="U87" s="2">
        <f>M87-[1]总体情况!M88</f>
        <v>0</v>
      </c>
    </row>
    <row r="88" spans="21:21">
      <c r="U88" s="2">
        <f>M88-[1]总体情况!M89</f>
        <v>0</v>
      </c>
    </row>
    <row r="89" spans="21:21">
      <c r="U89" s="2">
        <f>M89-[1]总体情况!M90</f>
        <v>0</v>
      </c>
    </row>
    <row r="90" spans="21:21">
      <c r="U90" s="2">
        <f>M90-[1]总体情况!M91</f>
        <v>0</v>
      </c>
    </row>
    <row r="91" spans="21:21">
      <c r="U91" s="2">
        <f>M91-[1]总体情况!M92</f>
        <v>0</v>
      </c>
    </row>
    <row r="92" spans="21:21">
      <c r="U92" s="2">
        <f>M92-[1]总体情况!M93</f>
        <v>0</v>
      </c>
    </row>
    <row r="93" spans="21:21">
      <c r="U93" s="2">
        <f>M93-[1]总体情况!M94</f>
        <v>0</v>
      </c>
    </row>
    <row r="94" spans="21:21">
      <c r="U94" s="2">
        <f>M94-[1]总体情况!M95</f>
        <v>0</v>
      </c>
    </row>
    <row r="95" spans="21:21">
      <c r="U95" s="2">
        <f>M95-[1]总体情况!M96</f>
        <v>0</v>
      </c>
    </row>
    <row r="96" spans="21:21">
      <c r="U96" s="2">
        <f>M96-[1]总体情况!M97</f>
        <v>0</v>
      </c>
    </row>
    <row r="97" spans="21:21">
      <c r="U97" s="2">
        <f>M97-[1]总体情况!M98</f>
        <v>0</v>
      </c>
    </row>
    <row r="98" spans="21:21">
      <c r="U98" s="2">
        <f>M98-[1]总体情况!M99</f>
        <v>0</v>
      </c>
    </row>
    <row r="99" spans="21:21">
      <c r="U99" s="2">
        <f>M99-[1]总体情况!M100</f>
        <v>0</v>
      </c>
    </row>
    <row r="100" spans="21:21">
      <c r="U100" s="2">
        <f>M100-[1]总体情况!M101</f>
        <v>0</v>
      </c>
    </row>
    <row r="101" spans="21:21">
      <c r="U101" s="2">
        <f>M101-[1]总体情况!M102</f>
        <v>0</v>
      </c>
    </row>
    <row r="102" spans="21:21">
      <c r="U102" s="2">
        <f>M102-[1]总体情况!M103</f>
        <v>0</v>
      </c>
    </row>
    <row r="103" spans="21:21">
      <c r="U103" s="2">
        <f>M103-[1]总体情况!M104</f>
        <v>0</v>
      </c>
    </row>
    <row r="104" spans="21:21">
      <c r="U104" s="2">
        <f>M104-[1]总体情况!M105</f>
        <v>0</v>
      </c>
    </row>
    <row r="105" spans="21:21">
      <c r="U105" s="2">
        <f>M105-[1]总体情况!M106</f>
        <v>0</v>
      </c>
    </row>
    <row r="106" spans="21:21">
      <c r="U106" s="2">
        <f>M106-[1]总体情况!M107</f>
        <v>0</v>
      </c>
    </row>
    <row r="107" spans="21:21">
      <c r="U107" s="2">
        <f>M107-[1]总体情况!M108</f>
        <v>0</v>
      </c>
    </row>
    <row r="108" spans="21:21">
      <c r="U108" s="2">
        <f>M108-[1]总体情况!M109</f>
        <v>0</v>
      </c>
    </row>
    <row r="109" spans="21:21">
      <c r="U109" s="2">
        <f>M109-[1]总体情况!M110</f>
        <v>0</v>
      </c>
    </row>
    <row r="110" spans="21:21">
      <c r="U110" s="2">
        <f>M110-[1]总体情况!M111</f>
        <v>0</v>
      </c>
    </row>
    <row r="111" spans="21:21">
      <c r="U111" s="2">
        <f>M111-[1]总体情况!M112</f>
        <v>0</v>
      </c>
    </row>
    <row r="112" spans="21:21">
      <c r="U112" s="2">
        <f>M112-[1]总体情况!M113</f>
        <v>0</v>
      </c>
    </row>
  </sheetData>
  <sheetProtection formatCells="0" insertHyperlinks="0" autoFilter="0"/>
  <protectedRanges>
    <protectedRange sqref="Q57" name="Range1_3"/>
  </protectedRanges>
  <autoFilter ref="A1:V112">
    <extLst/>
  </autoFilter>
  <mergeCells count="18">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s>
  <pageMargins left="0.629166666666667" right="0.2" top="0.393055555555556" bottom="0.432638888888889" header="0.238888888888889" footer="0.15625"/>
  <pageSetup paperSize="8" scale="84" fitToHeight="0" orientation="landscape" horizontalDpi="600" verticalDpi="300"/>
  <headerFooter alignWithMargins="0" scaleWithDoc="0">
    <oddFooter>&amp;C第 &amp;P 页，共 &amp;N 页</oddFooter>
  </headerFooter>
  <rowBreaks count="13" manualBreakCount="13">
    <brk id="10" max="18" man="1"/>
    <brk id="17" max="18" man="1"/>
    <brk id="23" max="18" man="1"/>
    <brk id="30" max="18" man="1"/>
    <brk id="39" max="18" man="1"/>
    <brk id="49" max="18" man="1"/>
    <brk id="57" max="18" man="1"/>
    <brk id="65" max="18" man="1"/>
    <brk id="76" max="16383" man="1"/>
    <brk id="76" max="16383" man="1"/>
    <brk id="76" max="16383"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2021-08-27T08:14:07Z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