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tabRatio="817"/>
  </bookViews>
  <sheets>
    <sheet name="总体情况" sheetId="4" r:id="rId1"/>
  </sheets>
  <externalReferences>
    <externalReference r:id="rId6"/>
  </externalReferences>
  <definedNames>
    <definedName name="_xlnm._FilterDatabase" localSheetId="0" hidden="1">总体情况!$A$1:$V$112</definedName>
    <definedName name="_xlnm.Print_Titles" localSheetId="0">总体情况!$3:$4</definedName>
    <definedName name="_xlnm.Print_Area" localSheetId="0">总体情况!$A$1:$S$76</definedName>
  </definedNames>
  <calcPr calcId="144525" concurrentCalc="0"/>
</workbook>
</file>

<file path=xl/sharedStrings.xml><?xml version="1.0" encoding="utf-8"?>
<sst xmlns="http://schemas.openxmlformats.org/spreadsheetml/2006/main" count="575" uniqueCount="386">
  <si>
    <t>附件3</t>
  </si>
  <si>
    <t>屯昌县2021年投资项目进展总体情况表</t>
  </si>
  <si>
    <t>序号</t>
  </si>
  <si>
    <t>项目名称</t>
  </si>
  <si>
    <t>项目业主</t>
  </si>
  <si>
    <t>责任单位</t>
  </si>
  <si>
    <t>分管县领导</t>
  </si>
  <si>
    <t>主要建设内容和规模</t>
  </si>
  <si>
    <t>项目属性</t>
  </si>
  <si>
    <t>开工年月</t>
  </si>
  <si>
    <t>计划竣工年月</t>
  </si>
  <si>
    <t>总投资</t>
  </si>
  <si>
    <t>截至2020年完成投资</t>
  </si>
  <si>
    <t>2021年1-7月30日</t>
  </si>
  <si>
    <t>总资金缺口</t>
  </si>
  <si>
    <t>项目进展情况
(截止7月30日)</t>
  </si>
  <si>
    <t>存在问题</t>
  </si>
  <si>
    <t>下一步计划、措施、建议</t>
  </si>
  <si>
    <t>计划投资</t>
  </si>
  <si>
    <t>完成投资</t>
  </si>
  <si>
    <t>完成占比</t>
  </si>
  <si>
    <t>资金缺口</t>
  </si>
  <si>
    <t>合计（60个）</t>
  </si>
  <si>
    <t>政府投资项目（38个）</t>
  </si>
  <si>
    <t>（一）续建项目（16个）</t>
  </si>
  <si>
    <t>产城融合示范区路网工程（一期）—园区大道</t>
  </si>
  <si>
    <t>县项目管理中心</t>
  </si>
  <si>
    <t>县发改委</t>
  </si>
  <si>
    <t>李 梅</t>
  </si>
  <si>
    <t>长3479米，规划红线宽度为40米，近期实施红线宽26米。建设道路、排水、照明、给水、交通和绿化工程等。</t>
  </si>
  <si>
    <t>续建/县重点项目</t>
  </si>
  <si>
    <t>该项目形象进度58%。道路工程50%，基本完成级配，水稳层完成1600米，涵洞工程100%、给水工程80%、排水工程93%、电缆沟过路管线等87%。</t>
  </si>
  <si>
    <t>1.K3+130至K3+200共70米路段右侧三间房屋的征地方案县资规局尚未报至县政府审批。
2.道路终点与海榆线交汇处存有约100平方米的宅基地，户主李明忠对土地评估有异议，不同意签订征地协议。</t>
  </si>
  <si>
    <t>1.建议县资规局根据6月16日专题会议精神，抓紧向县政府上报三间房屋的征地方案。
2.建议屯城镇政府、县资规局做好户主沟通工作，争取8月上旬可以进场施工。
3.督促施工方于8月30日前完成未受征地影响路段的建设。</t>
  </si>
  <si>
    <t>旅游资源路工程（西昌至黄面线K8+600公路工程）</t>
  </si>
  <si>
    <t>县交通局</t>
  </si>
  <si>
    <t>拟建设道路长度6842米，双向两车道，采用三级公路标准，设计速度30公里/小时，路面宽度6.5米，路基宽度7.5米，涵洞设计等级为公路-II级</t>
  </si>
  <si>
    <t>该项目形象进度约65%。
1.路基全长6.842公里、完成进度100%；
2.级配碎石底基层全长6.842公里，完成进度100%；
3.涵洞工程、挡土墙已全部完成，进度100%；
4.水泥稳定碎石层全长6.842公里，完成5.0公里，完成进度73%；
5.排水边沟Ⅱ型全长6081m，目前已完成3600m，完成总量的60%。
6.绿化乔木种植完成70%；
7.沥青混凝土面层未施工。</t>
  </si>
  <si>
    <t>1.该项目存在资金缺口2210万元。
2.该项目施工实际进度低于计划进度13.9个百分点。
3.该项目总累计投资额进度（41%）远落后于形象进度。
4.县交通局已根据6月16日专题会议要求于6月17日将项目缺口资金申请报至县财政局，但截至目前县财政局还未反馈。</t>
  </si>
  <si>
    <t>1.建议县交通局督促施工方加大施工力量，确保项目如期完成。
2.建议县财政局根据6月16日专题会议精神，指导县交通局申请项目缺口资金，提前谋划资金筹措，确保后续施工不被资金影响，后有资金还请“应拨尽拨”，确保固投总额与形象进度一致。</t>
  </si>
  <si>
    <t>幼儿园项目（5所）</t>
  </si>
  <si>
    <t>县教育局</t>
  </si>
  <si>
    <t>羊彤</t>
  </si>
  <si>
    <t>1.新兴镇第二幼儿园，建设教学综合楼2352平方米，总投资1268万元；
2.南吕镇第二幼儿园，建设教学综合楼4157平方米，总投资2295万元；
3.西昌镇晨星幼儿园，建设教学综合楼3113平方米，总投资1472万元；
4.东风小区幼儿园，建设教学综合楼4998平方米，总投资2667万元；
5.乌坡镇第二幼儿园，改造教学综合楼4062平方米，总投资935万元；</t>
  </si>
  <si>
    <t>续建/县重点项目/第九批集中开工项目</t>
  </si>
  <si>
    <t>1.新兴镇第二幼儿园项目完成总工程量的98%，完成主体验收及屋面工程。室内外装修已在收尾阶段；室外工程目前正在整理土方地面，室外整体完成80%。
2.东风小区幼儿园项目完成总工程量的98%，完成主体验收屋面工程，室内外装饰装修已进入收尾阶段；室外正在清理土方，室外整体完成80%。
3.南吕镇第二幼儿园完成总工程量的85%，完成主体验收，正在装饰装修和电气、消防工程施工中，室内装饰装修工程整体完成95%，消防工程完成85%，电气工程完成95%，外墙装饰装修完成95%，屋面工程完成95%,室外工程完成65%。
4.西昌镇晨星幼儿园完成总工程量的87%，完成主体验收，正在装饰装修和电气、消防工程施工中，室内装饰装修工程整体完成82%，消防工程完成90%，电气工程完成83%，外墙装饰装修完成90%，屋面工程完成90%，室外工程完成65%。
5.乌坡镇第二幼儿园完成总工程量98%，教学楼、宿舍楼、食堂工程已完成，目前正在室外敷设电线中，正在收尾阶段中。</t>
  </si>
  <si>
    <t>1.南吕镇第二幼儿园二期土地约965.82平方米（1.45亩）不符合总体规划，现土地性质为一般耕地，不符合总规，县资规局正在调整规划，再进行控规，才能启动土地征收工作，同时其新南路污水市政管网尚未开工建设，影响开园后的市政排水需求。
2.幼儿园市政基础配套工程问题。5个幼儿园计划9月份办园入学，其中乌坡镇第二幼儿园(包含消防站)还没有市政配套排水管网。
3.目前东风小区、新兴、乌坡第二幼儿园的室外园林工程可进场实施，县项目中心已于2021年7月20日去函商请县市政事务中心加快推进5个幼儿园园林绿化的工作。
4.目前5所幼儿园项目实际到位资金4606万元，总投资资金缺口4034万元。</t>
  </si>
  <si>
    <t>1.建议水务事务中心加快推进完成南吕污水管网项目前期报建工作，在今年9月份前完成新南路污水管网建设，保障园内市政排水需求。
2.经调研，乌坡第二幼儿园市政配套管网工程需投资198万元，计划上报县政府审定以解决建设资金。
3.建议市政事务中心加快推进5个幼儿园园林绿化工作，尽快和项目中心人员做好对接工作。
4.根据6月24日专题会议精神，建议县财政局优先安排资金缺口，确保后续施工不被资金影响。经统计，5个幼儿园按今年度完成工程结算，至少需求建设资金2431万元（含市政基础配套工程费）。</t>
  </si>
  <si>
    <t>南坤镇民族风情小镇项目
 —市政道路配套工程</t>
  </si>
  <si>
    <t>县国有资本投资运营有限公司</t>
  </si>
  <si>
    <t>李 著</t>
  </si>
  <si>
    <t>拟建设道路交通工程、市政管线工程、照明工程、绿化工程等配套设施。道路工程建设5条道路，分别是：南榕路、二横路、南东路、坤明路、南中路，建设总长3281米。</t>
  </si>
  <si>
    <t>该项目形象进度约50%。2020年11月9日进场施工，目前累计完成污水管、雨水管、道路工程共2896米。</t>
  </si>
  <si>
    <t>该项目存在资金缺口4000万元。</t>
  </si>
  <si>
    <t>1.建议国投公司督促施工单位加强施工力量，确保工程如期完成。
2.建议国投公司、县财政局提前谋划资金筹措，确保后续施工不被资金影响。</t>
  </si>
  <si>
    <t>锦绣小区至环西路连接道路</t>
  </si>
  <si>
    <t>道路全长312米，红线宽16米，采用水泥砼路面结构，双向两车道。在K0+114处建设一座2x16米预应力混凝土空心板桥，桥梁长37.04米、宽16米，单幅布置和包括道路工程、交通工程、桥梁工程、给排水工程、照明工程及其他附属等内容。</t>
  </si>
  <si>
    <t>续建/一般项目</t>
  </si>
  <si>
    <t>项目已完成初概批复、水保批复、核准、施工和监理标的招投标等前期工作，报建文本已完成，待盖章。</t>
  </si>
  <si>
    <t>1.项目用地仅剩1户人家不同意征地搬迁方案，其主要是其用地面积同县资规局测量面积有一百平米的差异。此地块影响约20米的路段建设。
2.该项目未按计划开工。</t>
  </si>
  <si>
    <t>建议县资规局和屯城镇政府加快完成剩余1户的征地工作。</t>
  </si>
  <si>
    <t>南坤镇污水配套管网工程</t>
  </si>
  <si>
    <t>新建石加下村、石加上村污水一体化提升泵站各一座，规模分别为20吨/天和30吨/天；新建污水干支管、压力管、接户管总长约17.081公里。</t>
  </si>
  <si>
    <t>续建/一般项目/第十一批集中开工项目</t>
  </si>
  <si>
    <t>目前累计完成形象进度95%，其中完成315主干管4100米，225接户管7300米，接户PVC管道3400米，拆除及恢复混凝土路面6500㎡、新建化粪池20座。</t>
  </si>
  <si>
    <t>该项目总累计投资额进度（56.9%）远落后于形象进度。</t>
  </si>
  <si>
    <t>建议国投公司工程款项“应拨尽拨”，确保固投总额与形象进度一致。</t>
  </si>
  <si>
    <t>县城污水处理厂扩建升级改造工程</t>
  </si>
  <si>
    <t>县水务事务中心</t>
  </si>
  <si>
    <t>县农业农村局</t>
  </si>
  <si>
    <t>王宏向</t>
  </si>
  <si>
    <t xml:space="preserve"> 扩建升级改造县城污水处理厂，污水日处理量由1万吨提至2.5万吨，水质由1级B提升至1级A。</t>
  </si>
  <si>
    <t>续建/县重点项目/第七批集中开工项目</t>
  </si>
  <si>
    <t>1.该项目总体形象进度约80%，完成计划投资约7000万元。其中提标改造部分已基本完工，正处于试运行阶段，运行后屯昌县污水处理厂排放水质可提升到一级A标准，预计处理规模将达到1.75万吨/天。
2.该项目用地高压线路迁移已于7月29日完成。</t>
  </si>
  <si>
    <t>1.该项目总累计投资额进度（57.3%）远落后于形象进度。
2.该项目存在资金缺口2430万（拟通过ppp解决）</t>
  </si>
  <si>
    <t>1.建议县水务中心督促施工单位落实紧缺材料采购、加大项目现场人员、材料、机械的投入。
2.建议水务中心、县财政局提前谋划资金筹措，确保后续施工不被资金影响。</t>
  </si>
  <si>
    <t>枫木镇加彩片区，屯城镇林高总片区、众家片区高标准农田建设项目</t>
  </si>
  <si>
    <t>县农综中心</t>
  </si>
  <si>
    <t>建设高标准农田2万亩，其中：灌溉渠道21条，排水渠道10条，机耕路26条。</t>
  </si>
  <si>
    <t>该项目总体形象进度约100%。</t>
  </si>
  <si>
    <t>该项目总累计投资额进度（71.0%）远落后于形象进度。</t>
  </si>
  <si>
    <t>建议县农综中心加快项目竣工结算，以便尽快形成有效投资额。</t>
  </si>
  <si>
    <t>乌坡镇高标准农田建设项目</t>
  </si>
  <si>
    <t>建设高标准农田1.2万亩，其中：灌溉渠道20条，排沟2条，机耕路23.98公里</t>
  </si>
  <si>
    <t>该项目总累计投资额进度（69.1%）远落后于形象进度。</t>
  </si>
  <si>
    <r>
      <rPr>
        <sz val="11"/>
        <rFont val="宋体"/>
        <charset val="134"/>
      </rPr>
      <t>新吴溪治理工程（坎头河段Ⅰ</t>
    </r>
    <r>
      <rPr>
        <sz val="11"/>
        <rFont val="仿宋_GB2312"/>
        <charset val="134"/>
      </rPr>
      <t>Ⅱ期</t>
    </r>
    <r>
      <rPr>
        <sz val="11"/>
        <rFont val="宋体"/>
        <charset val="134"/>
      </rPr>
      <t>）</t>
    </r>
  </si>
  <si>
    <t>建设内容：对坎头河下游坡心镇段河道护岸进行加固，工程起始于下游入新吴溪（又名龙州河）口处，向上游经坡心镇坡心桥与坡心拦水坝至海香园处止，保护农田约0.1万亩，保护总人口约0.4万人。
1.Ⅰ期整治河道长度2.7公里，建设左岸堤防长度1.28公里，A段护岸长154米，新建排水涵5宗，步级6宗，错车道2宗，上堤路3条，总投资2083万元。
2.Ⅱ期整治河道长度2.7公里，建设右岸堤防长度1453米，A段清淤长度171米，新建排水涵5宗，步级8宗，错车道2宗，上堤路3条，总投资2004万元。</t>
  </si>
  <si>
    <t>续建/县重点项目/第四批集中开工项目</t>
  </si>
  <si>
    <t>Ⅰ期形象进度约99%；
Ⅱ期形象进度约99%</t>
  </si>
  <si>
    <t>该项目总累计投资额进度（64.8%）远落后于形象进度。</t>
  </si>
  <si>
    <t>建议县水务中心加快项目收尾工作，工程款项“应拨尽拨”，确保固投总额与形象进度一致。</t>
  </si>
  <si>
    <t>水库防汛标准化建设项目</t>
  </si>
  <si>
    <t>拟建防冲墙53座，总长度为4971米；坝顶防汛公路46条，总长度为12978米；防汛物资储备池57座，面积为16830平方米；防汛物资信息公告牌66块；水库防汛责任人告知牌66块；水雨情自动测报系统设施58套。</t>
  </si>
  <si>
    <t>该项目总体形象进度约96%。
1.道路：完成98%。
2.防浪墙：完成100%。
3.雨水情报系统：完成100%。
4.物资池：完成75%。
5.路缘石：完成40%。 
6.告知牌：完成55%。</t>
  </si>
  <si>
    <t>1.该项目中有25宗物料池用地需调整规划后方可建设，预计将花费较多时间。
2.该项目存在资金缺口739万元。
3.该项目总累计投资额进度（66%）远落后于形象进度。</t>
  </si>
  <si>
    <t>1.建议县水务事务中心会同县资规局加快用地调规工作。
2.建议水务中心、县财政局提前谋划资金筹措，确保后续施工不被资金影响。
3.建议县水务中心工程款项“应拨尽拨”，确保固投总额与形象进度一致。</t>
  </si>
  <si>
    <t>南吕镇污水处理工程</t>
  </si>
  <si>
    <t>新建污水处理厂一座（近期规模500吨/天，远期规模1000吨/天）；新建污水管网12.37公里；污水接户总管长为6147米；给水工程PE管长为510米；新建污水检查井、污水沉泥井及截流井总共261座，接户检查井和出户检查井总共606座。</t>
  </si>
  <si>
    <t>该项目总体形象进度约96%，其中厂区完成85%，污水主管网完成100%，接户管完成92%。</t>
  </si>
  <si>
    <t>1.该项目存在年度资金缺口733万元。
2.该项目总累计投资额进度（56%）远落后于形象进度。</t>
  </si>
  <si>
    <t>1.建议水务中心、县财政局提前谋划资金筹措，确保后续施工不被资金影响。
2.建议县水务中心加快形象确认书的制作，确保固投总额与形象进度一致。
3.建议县水务事务中心加快新南路段污水市政管网建设，以满足南吕镇第二幼儿园开园后的排污需求。</t>
  </si>
  <si>
    <t>新兴镇污水配套管网工程</t>
  </si>
  <si>
    <t>新建污水管网总长约为12795米，新建污水重力管、污水盖板沟、污水提升泵站2座。</t>
  </si>
  <si>
    <t>该项目总体形象进度约78%，已建污水管网8000米。</t>
  </si>
  <si>
    <t>1.一号泵站原设计选址在水田里，需重新选址。
2.该项目存在资金缺口620万元。</t>
  </si>
  <si>
    <t>1.建议县水务中心尽快与县资规局沟通，尽快落实1号泵站选址以便后续工作的开展。
2.建议水务中心、县财政局提前谋划资金筹措，确保后续施工不被资金影响。</t>
  </si>
  <si>
    <t>西昌镇污水配套管网工程</t>
  </si>
  <si>
    <t>新建污水提升泵站一座和污水配套管网工程（约计7030米）及附属工程。</t>
  </si>
  <si>
    <t>该项目总体形象进度约99%，新建污水管网6000米。</t>
  </si>
  <si>
    <t>该项目总累计投资额进度（67%）远落后于形象进度。</t>
  </si>
  <si>
    <t>建议县水务中心“应拨尽拨”，确保固投总额与形象进度一致。</t>
  </si>
  <si>
    <t>坡心镇污水配套管网工程</t>
  </si>
  <si>
    <t>新建污水管网3.53公里及其他附属构筑物等。</t>
  </si>
  <si>
    <t>该项目总体形象进度100%。待验收结算。</t>
  </si>
  <si>
    <t>该项目总累计投资额进度（65%）远落后于形象进度。</t>
  </si>
  <si>
    <t>1.建议县水务中心“应拨尽拨”，确保固投总额与形象进度一致。
2.督促施工方尽快完成竣工资料，以便项目能尽快投入使用</t>
  </si>
  <si>
    <t>中医院建设项目（一期）</t>
  </si>
  <si>
    <t>县卫健委</t>
  </si>
  <si>
    <t>胡 悦</t>
  </si>
  <si>
    <t>占地78.2亩。按EPC模式，建设4栋建筑，其中门诊综合楼、门诊楼02为4层、住院楼和行政科研教学楼为6层，建筑总面积3.7万平方米及相关配套设施建设，床位300张。</t>
  </si>
  <si>
    <t>续建/县重点项目/第二批集中开工项目</t>
  </si>
  <si>
    <t>2021年4月（门诊楼）
2021年10月（住院楼、科研楼）</t>
  </si>
  <si>
    <t>1.项目总体形象进度为98%，目前，门诊楼01和门诊楼02、住院楼、行政楼装修方面基本完成，目前正在收尾中。
2.“一回路”已完工，正在调试及试运行设备。</t>
  </si>
  <si>
    <t>1.“二回路”正在办理审批手续。
2.根据卫健委部门的意见，建议门诊楼增设发热门诊。鉴于门诊楼增设发热门诊处目前已完成消防、楼板等工程，此处原为儿童科室，根据县政府投资管理办法，工程涉及使用功能等重大变更，计划8月上旬向县政府上报。
3.该项目到位资金2亿元，已使用1.95亿元，总投资资金缺口1.45亿元。</t>
  </si>
  <si>
    <t>1.根据6月16日专题会议精神，项目中心进一步跟进协调供电部门，屯昌供电局加快完成“双回路”供电问题，行政审批服务局协助审批服务事项，以确保项目如期竣工验收。
2.目前已组织设计单位到场勘察，提出两个变更方案，一是在原处改变为发热门诊，总费用278万元，另一个方案是在行政科研教学楼西侧新建发热门诊，总费用343万元，计划8月上旬向县政府上报，确定变更方案。
3.建议县卫健委和县财政局都提前谋划资金筹措，确保后续施工不被资金影响。经统计，今年度按结付至工程80%进度款，今年度需求建设资金2500万元。</t>
  </si>
  <si>
    <t>（二）新开工项目（22个）</t>
  </si>
  <si>
    <t>1.已到位上级资或县级资金可实施项目（11个）</t>
  </si>
  <si>
    <t>社会管理信息化平台一期建设项目</t>
  </si>
  <si>
    <t>县委政法委</t>
  </si>
  <si>
    <t>周敬文</t>
  </si>
  <si>
    <t>1.总体平台(2534.68万元)；2.公安分平台（2004.37万元）；3.综治分平台（327.65万元）；4.应急管理系统（166万元）；5.消防救援系统（361.86万元）；6.系统集成费（647.35万元）7.其他费用（431.56万元）。</t>
  </si>
  <si>
    <t>新开工/县重点项目</t>
  </si>
  <si>
    <t>该项目的可行性研究报告已于4月25日递交至省社管平台办审批，现在还未收到反馈。</t>
  </si>
  <si>
    <t>1.该项目为省社管平台办统建，需审核10个市县递交的相关资料无误后，再统一招标，分至各市县进行建设，但目前仍有3个市县未递交材料。
2.省社管平台办需与省财政厅就此统建模式达成一致意见后，才可实施，故该项目预计前期工作耗时较长。</t>
  </si>
  <si>
    <t>建议县政法委积极与省社管平台办沟通，跟踪项目进展情况。</t>
  </si>
  <si>
    <t>智慧监管项目</t>
  </si>
  <si>
    <t>县公安局</t>
  </si>
  <si>
    <t>符成辉</t>
  </si>
  <si>
    <t>1、屯昌看守所“智慧监所”改造内容:智慧监所实战平台；智慧监所业务信息系统；管教智能终端系统；电化教育系统；视频监控系统；应急报警系统；监区门禁系统；信息网络及安全系统；配套基础建设。
2、屯昌公安局强制隔离戒毒所“智慧监所”建设内容如下:智慧监所实战平台；智慧监所业务信息系统；被监管人员报告系统；电化教育系统；会见管理系统；视频监控系统；应急报警对讲系统；门禁控制系统；周界控制系统；多媒体会议系统；询问指挥系统；信息网络及安全系统；信息化配套基础建设(指挥中心、综合布线、机房等)。</t>
  </si>
  <si>
    <t>新开工/一般项目</t>
  </si>
  <si>
    <t>1.目前已完成设备采购招标，待强制戒毒所项目完工后进场施工。
2.项目所涉及的强制隔离戒毒所调概事宜已于7月28日通过常务会审定，此事项作为“三重一大”事项，待县委常委会议审议。</t>
  </si>
  <si>
    <t>因该项目需在强制戒毒所项目上进行安装，但强制戒毒所项目目前因超概问题一直没有竣工，以致该项目未能按计划开工。</t>
  </si>
  <si>
    <t>待常委会审定通过调概申请后，县发改委将第一时间出具批复给县公安局。</t>
  </si>
  <si>
    <t>红旗中学教学综合楼</t>
  </si>
  <si>
    <t>新建一栋教学综合楼，总建筑面积11917.35平方米，其中地上建筑面积8633.61平方米，地下面积3283.74平方米。</t>
  </si>
  <si>
    <t>新开工/县重点项目/第十三批集中开工项目</t>
  </si>
  <si>
    <t>1.该项目总体形象进度为16%。
2.已于4月27日取得施工许可证，目前地下室顶板已浇筑完成，正在进行下一步工序施工。</t>
  </si>
  <si>
    <t>该项目存在年度资金缺口1120万元。</t>
  </si>
  <si>
    <t>1.建议教育局、财政局都提前谋划资金筹措，确保后续施工不被资金影响。
2.建议加强协调，要求施工单位落实好项目防尘工作。</t>
  </si>
  <si>
    <t>向阳小学二三区项目</t>
  </si>
  <si>
    <t>1.向阳二区教学功能楼（下坡小学），新建教学综合楼1750平方米。
2.屯城镇向阳三区教学楼（迈敏小学），新建教学楼3600平方米。</t>
  </si>
  <si>
    <t>1.7月21日羊彤副县长再次召开专题会议研究屯昌县向阳小学二区、三区教学综合楼项目初步设计方案。
2.7月23日完成初步设计及概算。</t>
  </si>
  <si>
    <t>1.二区（下坡）、三区（迈敏）还未完成用地规划许可，未办理土地不动产证。
2.向阳二区到位资金560万，估算总投834万，缺口274万；向阳三区到位资金1112万，估算总投1534万，缺口422万。</t>
  </si>
  <si>
    <t>1.计划8月上旬前递交概算评审至审批局。
2.建议县教育局、县财政局都提前谋划资金筹措，确保后续施工不被资金影响。</t>
  </si>
  <si>
    <t>向阳小学四区项目</t>
  </si>
  <si>
    <t>光明小学建设工程，本次拟建综合楼面积5573.33平方米，拟新增24个班。</t>
  </si>
  <si>
    <t>已完成项目可行性研究 ,办理建设用地规划许可证，正在进行地勘。</t>
  </si>
  <si>
    <t>1.光明小学到位资金1695万，估算总投3455万，资金缺口1760万。
2.光明小学当前周边无市政给排水管网，尚无法接入市政管网。</t>
  </si>
  <si>
    <t>1.计划8月上旬前完成可研批复，完成地勘。
2.建议县教育局、县财政局都提前谋划资金筹措，确保后续施工不被资金影响。
3.建议县水务中心谋划配套光明小学周边市政排水管网，从源头上解决污水排放问题。
4.建议县水务中心督促自来水公司在工程开工前完善给水管道，保证施工用水及解决项目建成后师生的生活用水问题。</t>
  </si>
  <si>
    <t>公墓（二期）</t>
  </si>
  <si>
    <t>县民政局</t>
  </si>
  <si>
    <t>莫 靡</t>
  </si>
  <si>
    <t>项目用地35.2亩，遗体墓位1916个，骨灰墓位677个。</t>
  </si>
  <si>
    <t>该项目形象进度约70%，其中挡土墙完成98%，排水沟完成浇筑80%，墓穴完成90%，台阶完成30%，人行道清基层60%，</t>
  </si>
  <si>
    <t>无</t>
  </si>
  <si>
    <t>建议县民政局加快项目建设，确保项目尽快完成，投入使用。</t>
  </si>
  <si>
    <t>西昌镇合格洋高标准农田建设</t>
  </si>
  <si>
    <t>建设高标准农田面积0.43万亩。建设灌溉渠道8278米，拟建设一级田间道路2条共1994米，建设配套建筑物共计230座。</t>
  </si>
  <si>
    <t>该项目形象进度已100%。</t>
  </si>
  <si>
    <t>该项目总累计投资额进度（70.5%）远落后于形象进度。</t>
  </si>
  <si>
    <t>坡心镇高坡洋高标准农田建设</t>
  </si>
  <si>
    <t>建设高标准农田面积0.47万亩。建设灌溉渠道10912米，建设排沟共3781米，建设田间道路共7729米，建设配套建筑物共计380座。</t>
  </si>
  <si>
    <t>该项目总累计投资额进度（67.8%）远落后于形象进度。</t>
  </si>
  <si>
    <t>县疾病预防控制中心项目</t>
  </si>
  <si>
    <t>县疾控中心</t>
  </si>
  <si>
    <t>新建一栋4层实验楼、一栋5层综合业务楼以及一栋1层应急消毒用房总建筑面积为9032.52平方米（其中地下建筑面积为2387.05平方米），及室外绿化、道路和给排水等配套工程。</t>
  </si>
  <si>
    <t>该项目形象进度已10%，目前正在进行地下室基槽开挖，抗浮锚杆施工及拉力检测。深基坑支护工程施工。</t>
  </si>
  <si>
    <t>1.项目用地范围内存有的5座坟墓县资规局已于6月21日将迁坟经费申请函递交至县财政局，目前还未有反馈。
2.该项目存在年度资金缺口2000万元。
3.项目施工现场坟墓仍未完成搬迁。</t>
  </si>
  <si>
    <t>1.建议县资规局、屯城镇政府根据6月16日专题会议要求，完成坟墓迁移工作。
2.建议县财政局根据6月16日专题会议要求，研究解决迁坟经费问题，以及与县卫健委提前谋划资金筹措，确保后续施工不被资金影响。</t>
  </si>
  <si>
    <t>第一批农村公路养护工程</t>
  </si>
  <si>
    <t>李梅</t>
  </si>
  <si>
    <t>共包含农村公路包含危桥改造项目8个和公路安全设施精细化提升工程项目19个。危桥改造项目预计总投资1250万元，公路设施公路安全设施精细化提升工程项目预计总投资485万元，合计1735万元。</t>
  </si>
  <si>
    <t>1.已完成前期工作倒排工期计划。预计招投标时间为9月。
2.7月20日已将初概评审申报材料递交至县审批局。</t>
  </si>
  <si>
    <t xml:space="preserve">该项目存在资金缺口850万元。
</t>
  </si>
  <si>
    <t>建议该项目作为一个整体实施建设，切莫将其分割成若干个500万元以下的小项目，以致无法入统，出现“事倍功半”的情况。</t>
  </si>
  <si>
    <t>屯昌县2021年高标准农田补建项目</t>
  </si>
  <si>
    <t>计划在南坤镇、南吕镇、屯城镇、西昌镇、新兴镇5个镇补建加赖洋、竹根洋、古寨洋、田寮洋、山田洋、良史洋、海新洋、屯城洋、大颜洋、南棍园洋、百家洋共11个高标准农田项目。</t>
  </si>
  <si>
    <t>项目正在进行初步设计及概算评审。</t>
  </si>
  <si>
    <t>该项目省级财政资金2000万元还未下达，县级配套财政资金500万还未明确。</t>
  </si>
  <si>
    <t>1.建议县农综中心加快项目设计，尽快明确开工日期。
2.建议该项目作为一个整体实施建设，切莫将其分割成若干个500万元以下的小项目，以致无法入统，出现“事倍功半”的情况。</t>
  </si>
  <si>
    <t>2.需争取上级资金或发行债券实施项目（9个）</t>
  </si>
  <si>
    <t>2021年农村污水治理工程</t>
  </si>
  <si>
    <t>1.拟建屯昌县24个自然村生活污水治理设施，新建污水处理站23座，污水处理总规模为 675m3/d，建设配套管网113km，新建一体化提升泵井12座，建设生态塘9座；
2.新建龙州河流域自然村共25座污水处理站，总规模为464m3/d，新建污水管（沟）总长度为81818m；
3.新建卜南河流域农村生活污水处理站10座，新建村内污水管网，新建村内污水管网共计17525m。</t>
  </si>
  <si>
    <t>1.龙州河农村生活污水治理项目于7月12日完成初概批复，7月20日完成施工图图审，7月27日向县财政局报送预算审核材料。
2.24个自然村的农村生活污水治理项目和卜南河农村生活污水治理项目已于7月30日进行招标挂网公示，公示期20天。</t>
  </si>
  <si>
    <t>三个项目资金未落实，总缺口2.45亿元，其中2021年缺口0.8亿元。</t>
  </si>
  <si>
    <t>积极同县环境局联系争取环境整治专项资金；建议县财政局提前谋划资金筹措，确保后续施工不被资金影响。</t>
  </si>
  <si>
    <t>疾控中心南侧市政道路</t>
  </si>
  <si>
    <t>道路全长约0.3公里，路面宽24米。建设道路工程、交通工程、给排水工程、照明工程及其他附属等内容。</t>
  </si>
  <si>
    <t>准备启动项目前期工作。</t>
  </si>
  <si>
    <t>目前该项目资金尚未明确。</t>
  </si>
  <si>
    <t>建议县项目中心、县财政局多措并举，提前筹措资金。</t>
  </si>
  <si>
    <t>“旱地改造水田”土地整治项目</t>
  </si>
  <si>
    <t xml:space="preserve">县土地整理中心
</t>
  </si>
  <si>
    <t>县自然资源规划局</t>
  </si>
  <si>
    <t>建设规模6900亩，分为4个项目，主要建设内容包括改善农业基础设施条件，完善道路与沟渠体系工程、新建和完善农田水利设施工程、土地平整工程、灌溉与排水工程、及其他配套工程。</t>
  </si>
  <si>
    <t>7月7日和12日完成2个项目的施工招标工作，完成施工监理招标工作。计划8月初开工建设。</t>
  </si>
  <si>
    <t>1.该项目5月21日筹措资金到位1365万元，仍存在年度资金缺口635万元。
2.该项目未按计划开工。</t>
  </si>
  <si>
    <t>建议县土地中心开工后，加快项目建设工作，争取早日完工。</t>
  </si>
  <si>
    <t>智慧执法信息系统项目</t>
  </si>
  <si>
    <t>县综合执法局</t>
  </si>
  <si>
    <t>陈鹏程</t>
  </si>
  <si>
    <t>建设执法调度指挥平台、前段检测系统、应用支撑数据平台、执法应用管理平台等。</t>
  </si>
  <si>
    <t>1.目前该项目资金尚未明确。
2.该项目未按计划开工。</t>
  </si>
  <si>
    <t>建议县综合执法局、县财政局多措并举，提前筹措资金。</t>
  </si>
  <si>
    <t>南吕镇小城镇建设项目（一期）</t>
  </si>
  <si>
    <t>新建4条市政道路改造，总长3102米，建设内容包括道路工程、雨水工程、污水工程、照明工程、电力工程、电信工程、及绿化工程等。</t>
  </si>
  <si>
    <t>新开工/县重点项目/第十四批集中开工项目</t>
  </si>
  <si>
    <t>1.工程规划许可证已于7月2日完成办理。
2.县水务中心已于7月29日将修改后的施工许可申请材料报至县审批局。</t>
  </si>
  <si>
    <t>1.目前该项目资金尚未明确。
2.该项目为第十四批集中开工项目（2021年“5.13”集中开工项目），但目前仍未完成前期手续办理。</t>
  </si>
  <si>
    <t>建议提前统筹资金，为项目开工提供有力保障。</t>
  </si>
  <si>
    <t>中坤农场（黄岭农场场部）饮水工程</t>
  </si>
  <si>
    <t>新建水厂1000吨/天。</t>
  </si>
  <si>
    <t>1.2月3日已完成施工招标，目前已完成用地补偿和地上附着物清点工作。
2.厂区3亩用地（林地）调规手续已完成，县水务事务中心已于7月21日向县资规局拨付2万元林地占卜费用。</t>
  </si>
  <si>
    <t>该项目未按计划开工。</t>
  </si>
  <si>
    <t>1.建议县水务事务中心加快前期手续办理。
2.待县资规局完成调规工作后，县水务事务中心开展环评工作。</t>
  </si>
  <si>
    <t>西昌溪更丰村段河流整治工程</t>
  </si>
  <si>
    <t>治理河长2.9公里,行政面积为10340亩，受益人口全部为农村人口。</t>
  </si>
  <si>
    <t>该项目形象进度约85%。</t>
  </si>
  <si>
    <t>1.该项目存在资金缺口50万元。
2.该项目总累计投资额进度（47.1%）远落后于形象进度。</t>
  </si>
  <si>
    <t xml:space="preserve">
1.建议县水务事务中心、县财政局提前谋划资金筹措，确保后续施工不被资金影响。
2.督促施工单位加强施工力量，确保工程如期完成。</t>
  </si>
  <si>
    <t>良坡水库补水项目</t>
  </si>
  <si>
    <t>拟从预留分水闸位置引一条长约280米的DN1500引水管从良坡水厂一期与二、三期的之间至水库库区旁，采用顶管施工，同时将顶管施工的工作井后期改为2#阀门井，顶管施工的接收井改为的1#闸门井，同时设重力引水管将水引至水库，采用沉管施工。</t>
  </si>
  <si>
    <t>已启动项目前期工作，目前正在抓紧推进中。</t>
  </si>
  <si>
    <t>1.前期工作进展缓慢。
2.目前该项目建设资金尚未明确。
3.该项目未按时开工。</t>
  </si>
  <si>
    <t>建议县水务中心加快前期工作手续的办理。</t>
  </si>
  <si>
    <t>县城污水收集管网提升工程</t>
  </si>
  <si>
    <t>新建污水管网及提升工程。</t>
  </si>
  <si>
    <t>3.资金充裕下可实施项目（2个）</t>
  </si>
  <si>
    <t>垃圾转运站升级改造项目（二期）</t>
  </si>
  <si>
    <t>县市政中心</t>
  </si>
  <si>
    <t>升级改造黄岭、坡心、西昌垃圾转运站及配套设施。</t>
  </si>
  <si>
    <t>已完成实施方案评审。</t>
  </si>
  <si>
    <t>建议县市政中心加快前期工作手续的办理。</t>
  </si>
  <si>
    <t>存量住房装修项目</t>
  </si>
  <si>
    <t>县房产中心</t>
  </si>
  <si>
    <t>东风小区2栋，212套住房装修。</t>
  </si>
  <si>
    <t>正在进行前期工作。</t>
  </si>
  <si>
    <t>建议县房产中心加快前期工作手续的办理。</t>
  </si>
  <si>
    <t>社会投资项目（22个）</t>
  </si>
  <si>
    <t>（一）续建项目（10个）</t>
  </si>
  <si>
    <t>太极海南医疗养生产业基地（一期）</t>
  </si>
  <si>
    <t>海南太极医疗养生有限公司</t>
  </si>
  <si>
    <t>拟建特色传统诊疗中心、养生度假酒店、太极南药研究院、旅游度假酒店、中国中医药交流论坛、个人健康大数据中心，占地495亩，建筑面积25万平方米（地块二7.8万平方米）。</t>
  </si>
  <si>
    <t>续建/省重点项目/第三批集中开工项目</t>
  </si>
  <si>
    <t>该项目总体形象进度约15%。
1.目前临街6栋铺面主体及砌体工程完成。
2.7～51号楼2021年3月26日已完成招标工作，目前已完成清表，开始进行场地开挖。
3.县国投公司已根据6月16日专题会议要求，解决项目供水问题。</t>
  </si>
  <si>
    <t>项目用地内主坟搬迁问题仍未解决。</t>
  </si>
  <si>
    <t>1.建议县资规局和新兴镇政府加快解决项目用地内坟墓搬迁问题。
2.建议县水务部门待项目初具规模后，立即启动加乐潭片区污水处理厂建设。</t>
  </si>
  <si>
    <t>海南南药制药项目（一期）</t>
  </si>
  <si>
    <t>海南太极海洋药业有限公司</t>
  </si>
  <si>
    <t>项目占地166.9亩，建设总建筑面积8万平方米的南药、保健品生产基地及相关配套设施。其中制剂车间3.8万平方米、提取车间1.1万平方米、前处理车间1.3万平方米和南药研究中心0.85万平方米。</t>
  </si>
  <si>
    <t>该项目总体形象进度约60%。
1.制剂车间主体已完工，部分设备已采购定制。
2.前处理及提取车间和办公楼的建设正在场地平整。</t>
  </si>
  <si>
    <t>1.因前处理车间和提取车间因项目方案变更，建设面积变小，工程规划需报批调整，太极公司计划于8月6日前递交申报材料至审批局。
2.工程规划报批进展缓慢。</t>
  </si>
  <si>
    <t>1.该项目计划9月前完成项目及相邻区域场平绿化及管网施工，10月前完成主体及外装饰施工，12月前完成设备安装，12月进行竣工验收及调试生产。
2.建议县审批局做好服务，受理材料后积极与太极公司沟通，加快审批手续办理。</t>
  </si>
  <si>
    <t>屯昌县医疗废物协同处置项目</t>
  </si>
  <si>
    <t>光大环保能源（屯昌）有限公司</t>
  </si>
  <si>
    <t>主体工程（预处理车间及冷库）、配套公用工程（停车场、污水暂存池及绿化）、生活服务设施等，厂区占地面积3386.74平方米。</t>
  </si>
  <si>
    <t>续建/县重点项目/第十批集中开工项目</t>
  </si>
  <si>
    <t>该项目总体形象进度约90%。已完成项目备案、环评编制等项目前期工作，正在办理工程规划许可证。</t>
  </si>
  <si>
    <t>1.项目总用地面积约14亩，其中3.9亩用地存在用地调规问题。
2.该项目总累计投资额进度（42.9%）远落后于形象进度。</t>
  </si>
  <si>
    <t>1.计划通过单个项目调规的方式解决其3.9亩用地不符规划问题，此问题在6月16日“三服务”会议上已向省资规厅提出加快办理意见。
2.建议县市政中心了解项目建设进度，确保固投总额与形象进度一致。</t>
  </si>
  <si>
    <t>天然气管网供气工程</t>
  </si>
  <si>
    <t>屯昌中油国泰燃气有限公司</t>
  </si>
  <si>
    <t>县住建局</t>
  </si>
  <si>
    <r>
      <rPr>
        <sz val="10"/>
        <rFont val="宋体"/>
        <charset val="134"/>
      </rPr>
      <t>1、建设县城区18公里管网铺设，加气规模：日最大加气量为2×10</t>
    </r>
    <r>
      <rPr>
        <vertAlign val="superscript"/>
        <sz val="10"/>
        <rFont val="宋体"/>
        <charset val="134"/>
      </rPr>
      <t>4</t>
    </r>
    <r>
      <rPr>
        <sz val="10"/>
        <rFont val="宋体"/>
        <charset val="134"/>
      </rPr>
      <t>立方米/天，加油规模：年销售汽油600吨，柴油300吨；
2、建设产城融合示范区供气站一座，占地20亩。</t>
    </r>
  </si>
  <si>
    <t>该项目总体形象进度约65.2%。
1.天然气管网建设总长46公里。
2.大同加气站项目不动产权证已于6月份完成办理。正在准备办理用地规划许可证。</t>
  </si>
  <si>
    <t>1.该项目总累计投资额进度（40.6%）远落后于形象进度。
2.屯城镇政府未完成大同加气站项目用地清表工作，以致企业无法开展后续可研和地勘等工作。</t>
  </si>
  <si>
    <t>1.建议县住建局督促施工方加大施工力量，确保项目如期完成，并联系县统计局指导中油国泰公司制好形象进度书，确保固投总额与形象进度一致。
2.建议屯城镇政府加快大同加气站项目用地清表工作，以便企业开展后续工作。</t>
  </si>
  <si>
    <t>商会大厦</t>
  </si>
  <si>
    <t>屯昌润昌综合大厦投资有限公司</t>
  </si>
  <si>
    <t>占地15.7亩，建设商住楼1栋，地上17层，地下1层。总建筑面积34304.7平方米，其中地下车库面积：7870.52平方米。</t>
  </si>
  <si>
    <t>续建/一般项目/第五批集中开工项目</t>
  </si>
  <si>
    <t>该项目形象进度17%，主楼部分的地下室工程已完工,正在建设地上三层楼主体工程。广场部分地下室已完成。</t>
  </si>
  <si>
    <t>该项目业主与施工单位协议建至地上3层楼后再拨付工程款，以致相应的土地款也无法随建安款计入固投总额。</t>
  </si>
  <si>
    <t>建议县房产中心加大对该项目的督促和指导工作。</t>
  </si>
  <si>
    <t>林溪缘</t>
  </si>
  <si>
    <t>海南豫隆置业有限公司</t>
  </si>
  <si>
    <t>建设华伟府、华凤府、华宇府、华城府，用地254亩，建筑面积：303915.95平方米，建设主要内容：公寓、洋房、会所、公共商业、户外活动区、地下车库、景观绿化等。</t>
  </si>
  <si>
    <t>该项目总体形象进度月为70%。办公楼（含营销中心）、幼儿园、A#、B#、C#、D#、E#楼、地下室主体结构已完成；办公楼、幼儿园、A#楼主体建筑及安装工程完成；B#楼主体建筑及安装工程完成量约40%；C#楼主体建筑及安装工程完成量约40%；D#楼主体建筑及安装工程完成量约35%；E#楼主体建筑及安装工程完成量约35%;地下室主体建筑及安装工程完成量约40%；办公楼（含营销中心）内部精装修工程完成量约50%。室外雨污水管工程完成量约30%。</t>
  </si>
  <si>
    <t>无。</t>
  </si>
  <si>
    <t>建议县房产中心督促施工方加大施工力量，确保项目如期完成，并联系县统计局指导豫隆公司制好形象进度书，确保固投总额与形象进度一致。</t>
  </si>
  <si>
    <t>竹悦山水（四期）</t>
  </si>
  <si>
    <t>海南弘邦房地产投资有限公司</t>
  </si>
  <si>
    <t>建设住宅楼25000平方米，地下室17800平方米及基础配套设施。</t>
  </si>
  <si>
    <t>该项目总体形象进度约为20%，目前一号楼已完成基础，正在建设地上两层楼主体工程；二号楼正在基础工程。地下室已完成主体施工。</t>
  </si>
  <si>
    <t>建议县房产中心督促施工方加大施工力量，确保项目如期完成，并联系县统计局指导弘邦公司制好形象进度书，确保固投总额与形象进度一致。</t>
  </si>
  <si>
    <t>梦幻香山文化园（二期）</t>
  </si>
  <si>
    <t>海南梦幻香山实业投资有限公司</t>
  </si>
  <si>
    <t>县旅文局</t>
  </si>
  <si>
    <t>建设芳香产品健康生活体验馆、婚庆殿堂，梦幻香舍，芳香康养服务中心的基础设施及园区配套水、电、路、网、园林绿化。</t>
  </si>
  <si>
    <t>该项目总体形象进度约为20%，目前一期已经建设完成，准备启动二期项目建设，目前正在办理前期手续中。</t>
  </si>
  <si>
    <t>1.2019-S-2（12.71亩）地块还有4座坟墓未搬迁（坟主反馈尚未落实迁坟补偿手续）；通往出让土地红线外道路配套问题未解决（现有路基又于今年清明节期间新增2座新坟）。
2.2019-S-3（60.6亩）地块内及通往地块道路边均有带电线电杆（有电通过）未清理。
3.2019-S-1（2.02亩）在地块边外2米处有2座坟墓未搬迁（坟墓四周为待建房屋、景区广场及景区主道路）；此坟墓虽不在建设用地范围内，但在几个重要景观之间，业主可出两个坟墓的搬迁费用。
4.2020-S-1（1.74亩）、2020-S-2（5.86亩）地上附着物（房屋）尚未落实拍卖房屋产权证等合法手续问题。
5.公司项目五宗地配套用水问题尚未得到解决。</t>
  </si>
  <si>
    <t>1.建议县旅文局、县资规局、屯城镇协同处理好坟墓迁移相关工作。
2.建议县旅文局协调自来水公司解决用水问题。
3.建议县旅文局协调屯昌供电局解决电线杆问题。</t>
  </si>
  <si>
    <t>天之虹饲料加工厂</t>
  </si>
  <si>
    <t>海南天之虹生物科技有限公司</t>
  </si>
  <si>
    <t>占地51.53亩，依托屯昌丰富的养殖资源，建设集饲料生产、包装、销售为一体的加工厂，年产无抗畜禽饲料36万吨。</t>
  </si>
  <si>
    <t>1.该项目整体形象进度达72%，4月15日主体封顶，4月20日设备进场安装，预计10月份试产。
2.该项目南侧道路项目，县国投公司已于7月30日进场清表施工。</t>
  </si>
  <si>
    <t>企业反馈，厂房南侧规划路未建，会给企业投产后的交通运输带来不利影响。</t>
  </si>
  <si>
    <t>建议县农业农村局督促加大施工力量，确保项目如期完成。</t>
  </si>
  <si>
    <t>海南雪茄研究所屯昌试验基地项目</t>
  </si>
  <si>
    <t>海南省烟草公司琼海公司</t>
  </si>
  <si>
    <t>建设科研实验楼、原烟周转及分级醇化库、配套设施用房等，总建筑面面积7765.18平方米。</t>
  </si>
  <si>
    <t>该项目总体形象进度达85%，目前已完成主体施工，正在进行内部装修及场地地下管网铺设工作。</t>
  </si>
  <si>
    <t>根据合同要求需进行联合验收后才支付尾款，因项目尚未进行联合验收，故尾款尚未进行拨付。</t>
  </si>
  <si>
    <t>建议督促该项目按时完工。</t>
  </si>
  <si>
    <t>（二）新开工项目（12个）</t>
  </si>
  <si>
    <t>1.已落地或确定实施项目（6个）</t>
  </si>
  <si>
    <t>长进绿色建筑产业建设项目</t>
  </si>
  <si>
    <t>佛山市长盛建筑科技有限公司</t>
  </si>
  <si>
    <t>建设开展新型铝合金模板、智能爬架、整体卫浴、防火门窗、研发培训基地等业务</t>
  </si>
  <si>
    <t>该项目于2021年1月7日摘牌取得24.76亩的地块一。</t>
  </si>
  <si>
    <t>企业于7日28日对《长进绿色建筑产业建设项目投资协议》提出修改意见，计划于8月中旬正式递交至县招商服务中心。</t>
  </si>
  <si>
    <t>县招商服务中心将根据《海南省土地闲置管理办法》结合企业提出的意见，对《长进绿色建筑产业建设项目投资协议》进行初步法核后，上报县政府审定。</t>
  </si>
  <si>
    <t>海南崂滨精酿啤酒厂</t>
  </si>
  <si>
    <t>海南涝滨精酿啤酒有限公司</t>
  </si>
  <si>
    <t>项目总用地面积6262.35平方米，总建筑面积6805.04平方米。拟建一栋生产厂房高3层，及局部一层地下室高4.5米，拟采用框架结构。</t>
  </si>
  <si>
    <t>新开工/县重点项目/第十批集中开工项目</t>
  </si>
  <si>
    <t>1.已完成工程规划许可证的办理，6月30日已取得图审合格证，正在办理绿色图章和消防审查工作，7月23日已完成总包签约。
2.县行政审批局7月21日向企业反馈需完善材料，企业需完善资料后再次递交。</t>
  </si>
  <si>
    <t xml:space="preserve">1.该项目属第十批集中开工项目，即2020年“9.13”开工项目，但各项代办制所需的材料该公司准备得十分缓慢，县发改委于7月8日约谈该项目负责人，要求企业加快项目前期手续所需文件的办理工作。企业表态7月底完成，8月份开工建设，但目前企业仍未完成消防设计审查和绿色图章办理。
2.项目用地上还有一座无主坟尚未搬迁，据企业反馈，屯城镇因此坟为无主坟故未搬迁。
</t>
  </si>
  <si>
    <t>1.建议屯城镇加快剩余的一座坟墓搬迁工作。
2.县发改委督促企业于8月15日前完善消防审查材料递交至县资规局。</t>
  </si>
  <si>
    <t>保障性安居型商品房</t>
  </si>
  <si>
    <t>待招标</t>
  </si>
  <si>
    <t>拟建设96857平方米，建筑层数为15层，框架结构基层教师和医务人员保障性住房。</t>
  </si>
  <si>
    <t>已委托第三方公司编制了《屯昌县安居型商品住房项目投资估算书》，县政府要求再次召开专题会研究并征求人大、政协意见。</t>
  </si>
  <si>
    <t>1.该项目仍未立项，前期工作进展缓慢。
2.县房产中心尚未明确该项目的具体责任人。</t>
  </si>
  <si>
    <t>建议加快各项工作的开展。
2.建议县房产中心尽快明确项目责任人，以便工作对接。</t>
  </si>
  <si>
    <t>德盛·南岛康城项目2#楼、12#楼工程楼</t>
  </si>
  <si>
    <t>海南屯昌九元房地产有限公司</t>
  </si>
  <si>
    <t>总建筑面积29550.28平方米：其中2#楼计容建筑面积10528.56平方米，不计容面积593.38平方米；12#楼计容建筑面积17895.06平方米，不计容面积533.28平方米。</t>
  </si>
  <si>
    <t>该项目总体形象进度达12%，二号楼承台地梁完成；十二号楼尚未开工。</t>
  </si>
  <si>
    <t>建议加大施工力量，确保项目如期完成。</t>
  </si>
  <si>
    <t>中央绿园C区3#、5#楼</t>
  </si>
  <si>
    <t>海南鑫河华置业有限公司</t>
  </si>
  <si>
    <t>中央绿园C区3#、5#楼，建筑层数为8层，总建筑面积23185.42平方米，结构形式为框架剪力墙。</t>
  </si>
  <si>
    <t>该项目总体形象进度达12%，目前正在打桩。</t>
  </si>
  <si>
    <t>天之虹肉食品系列加工项目</t>
  </si>
  <si>
    <t>屯昌天之虹生态农牧有限公司</t>
  </si>
  <si>
    <t>占地76亩，建设年屠宰分割30万头无公害生猪加工，以及食品加工车间、研发中心、检测中心、配送中心为一体的肉制品加工厂。</t>
  </si>
  <si>
    <t>11月23日土地已摘牌，已办理完成不动产证，企业正在做环评。</t>
  </si>
  <si>
    <t>1.项目未开工也影响到入统工作，进而影响到土地款带来的固投入统。
2.该项目业主所属集团计划先行完成天之虹饲料加工厂项目，再开展该项目后续建设。</t>
  </si>
  <si>
    <t>1.建议县农业农村局协调天之虹公司加快前期手续的办理，确保项目如期开工。
2.建议各部门深入了解企业真实需求。</t>
  </si>
  <si>
    <t>2.招商对接或计划实施项目（6个）</t>
  </si>
  <si>
    <t>花生进口加工贸易项目</t>
  </si>
  <si>
    <t>闪甸信息科技（上海）有限公司</t>
  </si>
  <si>
    <t>从国外进口花生后，日均加工花生果1200吨，日均压榨花生油150吨。</t>
  </si>
  <si>
    <t>目前县招商引资工作领导小组专题会议同意项目准入申请,县投委会已审定该项目准入。该项目目前正在准参加意向用地的招拍挂。</t>
  </si>
  <si>
    <t>该项目意向参与招拍挂的用地——屯城镇龙河路北侧2021-G-2号国有建设用地，其使用权挂牌出让方案已由资规局上报至县政府，正在等待上会。</t>
  </si>
  <si>
    <t>建议县发改委督促企业加快后续工作的开展。</t>
  </si>
  <si>
    <t>中建南吕职工住房建设工程</t>
  </si>
  <si>
    <t>海南农垦中坤农场有限公司</t>
  </si>
  <si>
    <t>两栋（电梯楼）6层共42套，建筑面积约4500平方米。</t>
  </si>
  <si>
    <t>正在进行重新选址。</t>
  </si>
  <si>
    <t>企业反馈因项目用地和资金问题，拟取消该项目的建设。</t>
  </si>
  <si>
    <t>建议县房产中心做好服务，指导海南农垦中建公司加快前期手续的办理，确保项目如期开工。</t>
  </si>
  <si>
    <t>海垦·木色湖畔</t>
  </si>
  <si>
    <t>屯昌中建投资有限公司</t>
  </si>
  <si>
    <t>占地月398亩，商业建筑面积约25000平方米，酒店建筑面积约28000平方米，住宅建筑面积约300000平方米，酒店公寓约8000平方米。</t>
  </si>
  <si>
    <t>该项目于7月1日开始招投标工作，待招标工作完成后申报施工许可证。</t>
  </si>
  <si>
    <t>1.该项目前期工作进展缓慢。
2.企业对项目调度工作配合度较低。</t>
  </si>
  <si>
    <t>1.建议县房产中心做好服务，协调中坤农场及中建公司加快前期手续的办理，确保项目如期开工。
2建议县房产中心向企业强调项目工作调度的重要性。</t>
  </si>
  <si>
    <t>海南金土牧业有限公司5万头黑猪种苗基地项目</t>
  </si>
  <si>
    <t>海南金土牧业有限公司</t>
  </si>
  <si>
    <t>建设5000头母猪规模养殖场，分两期建设。第一期建设2500头母猪规模养殖场，年出栏5万头仔猪。</t>
  </si>
  <si>
    <t>该项目选址后线范围内有林地，涉及调规问题。</t>
  </si>
  <si>
    <t>1.6月25日王宏向副县长召开项目推进会，让该项目企业将涉及调规的用地上报，由王宏向副县长协调调规工作。
2.该项目未按计划开工。
3.该项目调规问题，县农业农村局尚未与县资规局沟通协调。</t>
  </si>
  <si>
    <t>建议农业农村局积极对接该项目用地调规相关事宜的开展。</t>
  </si>
  <si>
    <t>10万头黑猪种猪场一期项目</t>
  </si>
  <si>
    <t>屯昌天之虹生态农牧公司</t>
  </si>
  <si>
    <t>全封闭、高标准高层网床猪舍5万平方米，5千头母猪所需的母猪定位栏、产床、保温室、自动喂料线等配套设施</t>
  </si>
  <si>
    <t>目前正在进行选址工作当中。</t>
  </si>
  <si>
    <t>自2020年3月至今，仍在进行选址工作，主要原因是所选的多处地址不符合环保要求，以致未按计划开工。</t>
  </si>
  <si>
    <t>建议县农业农村局牵头，组织联系县环境局、县资规局和各镇等部门尽快落实选址工作。</t>
  </si>
  <si>
    <t>博雅单采血浆有限公司建设项目</t>
  </si>
  <si>
    <t>博雅生物制药集团股份有限公司</t>
  </si>
  <si>
    <t>主要产品为健康人原料血浆，作为生产血液制品的原料。</t>
  </si>
  <si>
    <t>1.该项目业主7月12日已完成项目用地竞拍的相关工作。
2.7月28日，企业已完成土地出让合同签订，待县资规局盖章确认。</t>
  </si>
  <si>
    <t>待县资规局完成土地出让合同签订后，开展项目用地清表工作。</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</si>
</sst>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quot;年&quot;m&quot;月&quot;;@"/>
    <numFmt numFmtId="177" formatCode="0.0%"/>
    <numFmt numFmtId="178" formatCode="0;[Red]0"/>
    <numFmt numFmtId="179" formatCode="0_ "/>
  </numFmts>
  <fonts count="40">
    <font>
      <sz val="12"/>
      <color theme="1"/>
      <name val="宋体"/>
      <charset val="134"/>
      <scheme val="minor"/>
    </font>
    <font>
      <sz val="11"/>
      <name val="宋体"/>
      <charset val="134"/>
    </font>
    <font>
      <sz val="12"/>
      <name val="宋体"/>
      <charset val="134"/>
      <scheme val="minor"/>
    </font>
    <font>
      <sz val="11"/>
      <name val="宋体"/>
      <charset val="134"/>
      <scheme val="minor"/>
    </font>
    <font>
      <sz val="10"/>
      <name val="宋体"/>
      <charset val="134"/>
    </font>
    <font>
      <b/>
      <sz val="11"/>
      <name val="宋体"/>
      <charset val="134"/>
    </font>
    <font>
      <sz val="24"/>
      <name val="方正小标宋_GBK"/>
      <charset val="134"/>
    </font>
    <font>
      <b/>
      <sz val="11"/>
      <name val="宋体"/>
      <charset val="134"/>
      <scheme val="minor"/>
    </font>
    <font>
      <b/>
      <sz val="10"/>
      <name val="宋体"/>
      <charset val="134"/>
    </font>
    <font>
      <sz val="9"/>
      <name val="宋体"/>
      <charset val="134"/>
    </font>
    <font>
      <sz val="10"/>
      <name val="宋体"/>
      <charset val="134"/>
      <scheme val="minor"/>
    </font>
    <font>
      <b/>
      <sz val="9"/>
      <name val="宋体"/>
      <charset val="134"/>
    </font>
    <font>
      <b/>
      <sz val="14"/>
      <name val="方正小标宋_GBK"/>
      <charset val="134"/>
    </font>
    <font>
      <b/>
      <sz val="10"/>
      <name val="方正小标宋_GBK"/>
      <charset val="134"/>
    </font>
    <font>
      <sz val="10"/>
      <color theme="1"/>
      <name val="宋体"/>
      <charset val="134"/>
    </font>
    <font>
      <sz val="11"/>
      <color theme="1"/>
      <name val="宋体"/>
      <charset val="134"/>
    </font>
    <font>
      <sz val="9"/>
      <name val="宋体"/>
      <charset val="134"/>
      <scheme val="minor"/>
    </font>
    <font>
      <sz val="12"/>
      <color rgb="FF000000"/>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name val="仿宋_GB2312"/>
      <charset val="134"/>
    </font>
    <font>
      <vertAlign val="superscript"/>
      <sz val="10"/>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8" fillId="25" borderId="0" applyNumberFormat="0" applyBorder="0" applyAlignment="0" applyProtection="0">
      <alignment vertical="center"/>
    </xf>
    <xf numFmtId="0" fontId="32" fillId="2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4" fillId="21"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16" applyNumberFormat="0" applyFont="0" applyAlignment="0" applyProtection="0">
      <alignment vertical="center"/>
    </xf>
    <xf numFmtId="0" fontId="24" fillId="32" borderId="0" applyNumberFormat="0" applyBorder="0" applyAlignment="0" applyProtection="0">
      <alignment vertical="center"/>
    </xf>
    <xf numFmtId="0" fontId="2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15" applyNumberFormat="0" applyFill="0" applyAlignment="0" applyProtection="0">
      <alignment vertical="center"/>
    </xf>
    <xf numFmtId="0" fontId="35" fillId="0" borderId="15" applyNumberFormat="0" applyFill="0" applyAlignment="0" applyProtection="0">
      <alignment vertical="center"/>
    </xf>
    <xf numFmtId="0" fontId="24" fillId="20" borderId="0" applyNumberFormat="0" applyBorder="0" applyAlignment="0" applyProtection="0">
      <alignment vertical="center"/>
    </xf>
    <xf numFmtId="0" fontId="21" fillId="0" borderId="18" applyNumberFormat="0" applyFill="0" applyAlignment="0" applyProtection="0">
      <alignment vertical="center"/>
    </xf>
    <xf numFmtId="0" fontId="24" fillId="19" borderId="0" applyNumberFormat="0" applyBorder="0" applyAlignment="0" applyProtection="0">
      <alignment vertical="center"/>
    </xf>
    <xf numFmtId="0" fontId="25" fillId="6" borderId="14" applyNumberFormat="0" applyAlignment="0" applyProtection="0">
      <alignment vertical="center"/>
    </xf>
    <xf numFmtId="0" fontId="19" fillId="6" borderId="13" applyNumberFormat="0" applyAlignment="0" applyProtection="0">
      <alignment vertical="center"/>
    </xf>
    <xf numFmtId="0" fontId="34" fillId="30" borderId="19" applyNumberFormat="0" applyAlignment="0" applyProtection="0">
      <alignment vertical="center"/>
    </xf>
    <xf numFmtId="0" fontId="18" fillId="24" borderId="0" applyNumberFormat="0" applyBorder="0" applyAlignment="0" applyProtection="0">
      <alignment vertical="center"/>
    </xf>
    <xf numFmtId="0" fontId="24" fillId="13" borderId="0" applyNumberFormat="0" applyBorder="0" applyAlignment="0" applyProtection="0">
      <alignment vertical="center"/>
    </xf>
    <xf numFmtId="0" fontId="37" fillId="0" borderId="20" applyNumberFormat="0" applyFill="0" applyAlignment="0" applyProtection="0">
      <alignment vertical="center"/>
    </xf>
    <xf numFmtId="0" fontId="28" fillId="0" borderId="17" applyNumberFormat="0" applyFill="0" applyAlignment="0" applyProtection="0">
      <alignment vertical="center"/>
    </xf>
    <xf numFmtId="0" fontId="33" fillId="23" borderId="0" applyNumberFormat="0" applyBorder="0" applyAlignment="0" applyProtection="0">
      <alignment vertical="center"/>
    </xf>
    <xf numFmtId="0" fontId="31" fillId="18" borderId="0" applyNumberFormat="0" applyBorder="0" applyAlignment="0" applyProtection="0">
      <alignment vertical="center"/>
    </xf>
    <xf numFmtId="0" fontId="18" fillId="5" borderId="0" applyNumberFormat="0" applyBorder="0" applyAlignment="0" applyProtection="0">
      <alignment vertical="center"/>
    </xf>
    <xf numFmtId="0" fontId="24" fillId="12" borderId="0" applyNumberFormat="0" applyBorder="0" applyAlignment="0" applyProtection="0">
      <alignment vertical="center"/>
    </xf>
    <xf numFmtId="0" fontId="18" fillId="4" borderId="0" applyNumberFormat="0" applyBorder="0" applyAlignment="0" applyProtection="0">
      <alignment vertical="center"/>
    </xf>
    <xf numFmtId="0" fontId="18" fillId="29" borderId="0" applyNumberFormat="0" applyBorder="0" applyAlignment="0" applyProtection="0">
      <alignment vertical="center"/>
    </xf>
    <xf numFmtId="0" fontId="18" fillId="3" borderId="0" applyNumberFormat="0" applyBorder="0" applyAlignment="0" applyProtection="0">
      <alignment vertical="center"/>
    </xf>
    <xf numFmtId="0" fontId="18" fillId="28"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18" fillId="2" borderId="0" applyNumberFormat="0" applyBorder="0" applyAlignment="0" applyProtection="0">
      <alignment vertical="center"/>
    </xf>
    <xf numFmtId="0" fontId="18" fillId="27" borderId="0" applyNumberFormat="0" applyBorder="0" applyAlignment="0" applyProtection="0">
      <alignment vertical="center"/>
    </xf>
    <xf numFmtId="0" fontId="24" fillId="10" borderId="0" applyNumberFormat="0" applyBorder="0" applyAlignment="0" applyProtection="0">
      <alignment vertical="center"/>
    </xf>
    <xf numFmtId="0" fontId="18" fillId="26" borderId="0" applyNumberFormat="0" applyBorder="0" applyAlignment="0" applyProtection="0">
      <alignment vertical="center"/>
    </xf>
    <xf numFmtId="0" fontId="24" fillId="31" borderId="0" applyNumberFormat="0" applyBorder="0" applyAlignment="0" applyProtection="0">
      <alignment vertical="center"/>
    </xf>
    <xf numFmtId="0" fontId="24" fillId="15" borderId="0" applyNumberFormat="0" applyBorder="0" applyAlignment="0" applyProtection="0">
      <alignment vertical="center"/>
    </xf>
    <xf numFmtId="0" fontId="18" fillId="7" borderId="0" applyNumberFormat="0" applyBorder="0" applyAlignment="0" applyProtection="0">
      <alignment vertical="center"/>
    </xf>
    <xf numFmtId="0" fontId="24" fillId="17" borderId="0" applyNumberFormat="0" applyBorder="0" applyAlignment="0" applyProtection="0">
      <alignment vertical="center"/>
    </xf>
    <xf numFmtId="0" fontId="17" fillId="0" borderId="0"/>
    <xf numFmtId="0" fontId="27" fillId="0" borderId="0"/>
  </cellStyleXfs>
  <cellXfs count="100">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7" fontId="1" fillId="0" borderId="0" xfId="0" applyNumberFormat="1" applyFont="1" applyFill="1" applyAlignment="1">
      <alignment vertical="center"/>
    </xf>
    <xf numFmtId="0" fontId="3" fillId="0" borderId="0" xfId="0" applyFont="1" applyFill="1">
      <alignment vertical="center"/>
    </xf>
    <xf numFmtId="0" fontId="5" fillId="0" borderId="0" xfId="0" applyFont="1" applyFill="1" applyAlignment="1">
      <alignment horizontal="left" vertical="center"/>
    </xf>
    <xf numFmtId="0" fontId="6"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4"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3" xfId="0" applyNumberFormat="1" applyFont="1" applyFill="1" applyBorder="1" applyAlignment="1">
      <alignment vertical="center"/>
    </xf>
    <xf numFmtId="0" fontId="8"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NumberFormat="1" applyFont="1" applyFill="1" applyBorder="1" applyAlignment="1">
      <alignment vertical="center"/>
    </xf>
    <xf numFmtId="0" fontId="5" fillId="0" borderId="9" xfId="0" applyNumberFormat="1" applyFont="1" applyFill="1" applyBorder="1" applyAlignment="1">
      <alignment vertical="center"/>
    </xf>
    <xf numFmtId="0" fontId="5" fillId="0" borderId="6" xfId="0" applyNumberFormat="1" applyFont="1" applyFill="1" applyBorder="1" applyAlignment="1">
      <alignment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4"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6" fontId="4" fillId="0" borderId="1" xfId="11"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57" fontId="4"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8"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50" applyFont="1" applyFill="1" applyBorder="1" applyAlignment="1">
      <alignment vertical="center" wrapText="1"/>
    </xf>
    <xf numFmtId="0" fontId="5" fillId="0" borderId="10" xfId="0" applyNumberFormat="1" applyFont="1" applyFill="1" applyBorder="1" applyAlignment="1">
      <alignment horizontal="lef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1" fillId="0"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50"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5" fillId="0" borderId="1" xfId="0" applyNumberFormat="1" applyFont="1" applyFill="1" applyBorder="1" applyAlignment="1">
      <alignment vertical="center"/>
    </xf>
    <xf numFmtId="0" fontId="1" fillId="0" borderId="8"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179" fontId="7" fillId="0" borderId="1" xfId="0" applyNumberFormat="1" applyFont="1" applyFill="1" applyBorder="1" applyAlignment="1">
      <alignment horizontal="center" vertical="center"/>
    </xf>
    <xf numFmtId="178" fontId="1" fillId="0" borderId="1" xfId="0" applyNumberFormat="1" applyFont="1" applyFill="1" applyBorder="1" applyAlignment="1" applyProtection="1">
      <alignment horizontal="center" vertical="center" wrapText="1"/>
    </xf>
    <xf numFmtId="179"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177" fontId="1" fillId="0" borderId="0" xfId="0" applyNumberFormat="1" applyFont="1" applyFill="1" applyBorder="1" applyAlignment="1">
      <alignment vertical="center"/>
    </xf>
    <xf numFmtId="0" fontId="5" fillId="0" borderId="2" xfId="0" applyFont="1" applyFill="1" applyBorder="1" applyAlignment="1">
      <alignment horizontal="center" vertical="center" wrapText="1"/>
    </xf>
    <xf numFmtId="177" fontId="1" fillId="0" borderId="0" xfId="0" applyNumberFormat="1" applyFont="1" applyFill="1" applyAlignment="1">
      <alignment horizontal="center" vertical="center"/>
    </xf>
    <xf numFmtId="0" fontId="5" fillId="0" borderId="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7" fontId="2" fillId="0" borderId="0" xfId="0" applyNumberFormat="1" applyFont="1" applyFill="1">
      <alignment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 fillId="0" borderId="8"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69" xfId="50"/>
    <cellStyle name="常规_Sheet1" xfId="51"/>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65306;3.&#23663;&#26124;&#21439;2021&#24180;&#25237;&#36164;&#39033;&#30446;&#36827;&#23637;&#24635;&#20307;&#24773;&#20917;&#34920;&#65288;&#31532;2&#2639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体情况"/>
    </sheetNames>
    <sheetDataSet>
      <sheetData sheetId="0">
        <row r="6">
          <cell r="M6">
            <v>29556</v>
          </cell>
        </row>
        <row r="7">
          <cell r="M7">
            <v>20657</v>
          </cell>
        </row>
        <row r="8">
          <cell r="M8">
            <v>18237</v>
          </cell>
        </row>
        <row r="9">
          <cell r="M9">
            <v>612</v>
          </cell>
        </row>
        <row r="10">
          <cell r="M10">
            <v>365</v>
          </cell>
        </row>
        <row r="11">
          <cell r="M11">
            <v>3658</v>
          </cell>
        </row>
        <row r="12">
          <cell r="M12">
            <v>937</v>
          </cell>
        </row>
        <row r="13">
          <cell r="M13">
            <v>6</v>
          </cell>
        </row>
        <row r="14">
          <cell r="M14">
            <v>4</v>
          </cell>
        </row>
        <row r="15">
          <cell r="M15">
            <v>1346</v>
          </cell>
        </row>
        <row r="16">
          <cell r="M16">
            <v>2087</v>
          </cell>
        </row>
        <row r="17">
          <cell r="M17">
            <v>1206</v>
          </cell>
        </row>
        <row r="18">
          <cell r="M18">
            <v>0</v>
          </cell>
        </row>
        <row r="19">
          <cell r="M19">
            <v>0</v>
          </cell>
        </row>
        <row r="20">
          <cell r="M20">
            <v>521</v>
          </cell>
        </row>
        <row r="21">
          <cell r="M21">
            <v>0</v>
          </cell>
        </row>
        <row r="22">
          <cell r="M22">
            <v>0</v>
          </cell>
        </row>
        <row r="23">
          <cell r="M23">
            <v>0</v>
          </cell>
        </row>
        <row r="24">
          <cell r="M24">
            <v>7495</v>
          </cell>
        </row>
        <row r="25">
          <cell r="M25">
            <v>2420</v>
          </cell>
        </row>
        <row r="26">
          <cell r="M26">
            <v>2290</v>
          </cell>
        </row>
        <row r="27">
          <cell r="M27">
            <v>0</v>
          </cell>
        </row>
        <row r="28">
          <cell r="M28">
            <v>0</v>
          </cell>
        </row>
        <row r="29">
          <cell r="M29">
            <v>453</v>
          </cell>
        </row>
        <row r="30">
          <cell r="M30">
            <v>0</v>
          </cell>
        </row>
        <row r="31">
          <cell r="M31">
            <v>0</v>
          </cell>
        </row>
        <row r="32">
          <cell r="M32">
            <v>0</v>
          </cell>
        </row>
        <row r="33">
          <cell r="M33">
            <v>758</v>
          </cell>
        </row>
        <row r="34">
          <cell r="M34">
            <v>792</v>
          </cell>
        </row>
        <row r="35">
          <cell r="M35">
            <v>287</v>
          </cell>
        </row>
        <row r="36">
          <cell r="M36">
            <v>0</v>
          </cell>
        </row>
        <row r="37">
          <cell r="M37">
            <v>0</v>
          </cell>
        </row>
        <row r="38">
          <cell r="M38">
            <v>130</v>
          </cell>
        </row>
        <row r="39">
          <cell r="M39">
            <v>0</v>
          </cell>
        </row>
        <row r="40">
          <cell r="M40">
            <v>0</v>
          </cell>
        </row>
        <row r="41">
          <cell r="M41">
            <v>0</v>
          </cell>
        </row>
        <row r="42">
          <cell r="M42">
            <v>0</v>
          </cell>
        </row>
        <row r="43">
          <cell r="M43">
            <v>0</v>
          </cell>
        </row>
        <row r="44">
          <cell r="M44">
            <v>0</v>
          </cell>
        </row>
        <row r="45">
          <cell r="M45">
            <v>130</v>
          </cell>
        </row>
        <row r="46">
          <cell r="M46">
            <v>0</v>
          </cell>
        </row>
        <row r="47">
          <cell r="M47">
            <v>0</v>
          </cell>
        </row>
        <row r="48">
          <cell r="M48">
            <v>0</v>
          </cell>
        </row>
        <row r="49">
          <cell r="M49">
            <v>0</v>
          </cell>
        </row>
        <row r="50">
          <cell r="M50">
            <v>0</v>
          </cell>
        </row>
        <row r="51">
          <cell r="M51">
            <v>8899</v>
          </cell>
        </row>
        <row r="52">
          <cell r="M52">
            <v>7436</v>
          </cell>
        </row>
        <row r="53">
          <cell r="M53">
            <v>311</v>
          </cell>
        </row>
        <row r="54">
          <cell r="M54">
            <v>603</v>
          </cell>
        </row>
        <row r="55">
          <cell r="M55">
            <v>1546</v>
          </cell>
        </row>
        <row r="56">
          <cell r="M56">
            <v>210</v>
          </cell>
        </row>
        <row r="57">
          <cell r="M57">
            <v>0</v>
          </cell>
        </row>
        <row r="58">
          <cell r="M58">
            <v>2686</v>
          </cell>
        </row>
        <row r="59">
          <cell r="M59">
            <v>380</v>
          </cell>
        </row>
        <row r="60">
          <cell r="M60">
            <v>532</v>
          </cell>
        </row>
        <row r="61">
          <cell r="M61">
            <v>784</v>
          </cell>
        </row>
        <row r="62">
          <cell r="M62">
            <v>384</v>
          </cell>
        </row>
        <row r="63">
          <cell r="M63">
            <v>1463</v>
          </cell>
        </row>
        <row r="64">
          <cell r="M64">
            <v>1463</v>
          </cell>
        </row>
        <row r="65">
          <cell r="M65">
            <v>0</v>
          </cell>
        </row>
        <row r="66">
          <cell r="M66">
            <v>0</v>
          </cell>
        </row>
        <row r="67">
          <cell r="M67">
            <v>0</v>
          </cell>
        </row>
        <row r="68">
          <cell r="M68">
            <v>798</v>
          </cell>
        </row>
        <row r="69">
          <cell r="M69">
            <v>665</v>
          </cell>
        </row>
        <row r="70">
          <cell r="M70">
            <v>0</v>
          </cell>
        </row>
        <row r="71">
          <cell r="M71">
            <v>0</v>
          </cell>
        </row>
        <row r="72">
          <cell r="M72">
            <v>0</v>
          </cell>
        </row>
        <row r="73">
          <cell r="M73">
            <v>0</v>
          </cell>
        </row>
        <row r="74">
          <cell r="M74">
            <v>0</v>
          </cell>
        </row>
        <row r="75">
          <cell r="M75">
            <v>0</v>
          </cell>
        </row>
        <row r="76">
          <cell r="M76">
            <v>0</v>
          </cell>
        </row>
        <row r="77">
          <cell r="M77">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2"/>
  <sheetViews>
    <sheetView tabSelected="1" view="pageBreakPreview" zoomScale="70" zoomScaleNormal="80" zoomScaleSheetLayoutView="70" workbookViewId="0">
      <pane ySplit="5" topLeftCell="A60" activePane="bottomLeft" state="frozen"/>
      <selection/>
      <selection pane="bottomLeft" activeCell="R64" sqref="R64"/>
    </sheetView>
  </sheetViews>
  <sheetFormatPr defaultColWidth="9" defaultRowHeight="13.5"/>
  <cols>
    <col min="1" max="1" width="4.75833333333333" style="3" customWidth="1"/>
    <col min="2" max="2" width="10.875" style="3" customWidth="1"/>
    <col min="3" max="3" width="6.65" style="5" customWidth="1"/>
    <col min="4" max="4" width="7.43333333333333" style="5" customWidth="1"/>
    <col min="5" max="5" width="6.98333333333333" style="5" customWidth="1"/>
    <col min="6" max="6" width="22.625" style="6" customWidth="1"/>
    <col min="7" max="7" width="7.80833333333333" style="7" customWidth="1"/>
    <col min="8" max="8" width="9.35833333333333" style="8" customWidth="1"/>
    <col min="9" max="9" width="9.11666666666667" style="8" customWidth="1"/>
    <col min="10" max="10" width="8.13333333333333" style="2" customWidth="1"/>
    <col min="11" max="11" width="7.35" style="2" customWidth="1"/>
    <col min="12" max="12" width="7.76666666666667" style="2" customWidth="1"/>
    <col min="13" max="13" width="10" style="2" customWidth="1"/>
    <col min="14" max="14" width="8.025" style="2" customWidth="1"/>
    <col min="15" max="16" width="7.7" style="2" customWidth="1"/>
    <col min="17" max="17" width="25.5166666666667" style="9" customWidth="1"/>
    <col min="18" max="18" width="31.1666666666667" style="9" customWidth="1"/>
    <col min="19" max="19" width="24.075" style="9" customWidth="1"/>
    <col min="20" max="20" width="12.55" style="10" hidden="1" customWidth="1"/>
    <col min="21" max="21" width="9" style="2" hidden="1" customWidth="1"/>
    <col min="22" max="22" width="12.625" style="2"/>
    <col min="23" max="23" width="12.55" style="2"/>
    <col min="24" max="24" width="11.55" style="2"/>
    <col min="25" max="25" width="12.55" style="10"/>
    <col min="26" max="16344" width="9" style="2"/>
    <col min="16345" max="16384" width="9" style="11"/>
  </cols>
  <sheetData>
    <row r="1" ht="24" customHeight="1" spans="1:1">
      <c r="A1" s="12" t="s">
        <v>0</v>
      </c>
    </row>
    <row r="2" s="1" customFormat="1" ht="41" customHeight="1" spans="1:20">
      <c r="A2" s="13" t="s">
        <v>1</v>
      </c>
      <c r="B2" s="13"/>
      <c r="C2" s="13"/>
      <c r="D2" s="13"/>
      <c r="E2" s="13"/>
      <c r="F2" s="13"/>
      <c r="G2" s="13"/>
      <c r="H2" s="13"/>
      <c r="I2" s="13"/>
      <c r="J2" s="13"/>
      <c r="K2" s="13"/>
      <c r="L2" s="13"/>
      <c r="M2" s="13"/>
      <c r="N2" s="13"/>
      <c r="O2" s="13"/>
      <c r="P2" s="13"/>
      <c r="Q2" s="13"/>
      <c r="R2" s="13"/>
      <c r="S2" s="13"/>
      <c r="T2" s="86"/>
    </row>
    <row r="3" s="2" customFormat="1" ht="30" customHeight="1" spans="1:20">
      <c r="A3" s="14" t="s">
        <v>2</v>
      </c>
      <c r="B3" s="15" t="s">
        <v>3</v>
      </c>
      <c r="C3" s="16" t="s">
        <v>4</v>
      </c>
      <c r="D3" s="16" t="s">
        <v>5</v>
      </c>
      <c r="E3" s="16" t="s">
        <v>6</v>
      </c>
      <c r="F3" s="15" t="s">
        <v>7</v>
      </c>
      <c r="G3" s="14" t="s">
        <v>8</v>
      </c>
      <c r="H3" s="14" t="s">
        <v>9</v>
      </c>
      <c r="I3" s="14" t="s">
        <v>10</v>
      </c>
      <c r="J3" s="14" t="s">
        <v>11</v>
      </c>
      <c r="K3" s="69" t="s">
        <v>12</v>
      </c>
      <c r="L3" s="70" t="s">
        <v>13</v>
      </c>
      <c r="M3" s="70"/>
      <c r="N3" s="70"/>
      <c r="O3" s="70"/>
      <c r="P3" s="71" t="s">
        <v>14</v>
      </c>
      <c r="Q3" s="87" t="s">
        <v>15</v>
      </c>
      <c r="R3" s="87" t="s">
        <v>16</v>
      </c>
      <c r="S3" s="87" t="s">
        <v>17</v>
      </c>
      <c r="T3" s="10"/>
    </row>
    <row r="4" s="3" customFormat="1" ht="25" customHeight="1" spans="1:20">
      <c r="A4" s="14"/>
      <c r="B4" s="15"/>
      <c r="C4" s="16"/>
      <c r="D4" s="16"/>
      <c r="E4" s="16"/>
      <c r="F4" s="15"/>
      <c r="G4" s="14"/>
      <c r="H4" s="14"/>
      <c r="I4" s="14"/>
      <c r="J4" s="14"/>
      <c r="K4" s="69"/>
      <c r="L4" s="69" t="s">
        <v>18</v>
      </c>
      <c r="M4" s="69" t="s">
        <v>19</v>
      </c>
      <c r="N4" s="69" t="s">
        <v>20</v>
      </c>
      <c r="O4" s="69" t="s">
        <v>21</v>
      </c>
      <c r="P4" s="72"/>
      <c r="Q4" s="25"/>
      <c r="R4" s="25"/>
      <c r="S4" s="25"/>
      <c r="T4" s="88"/>
    </row>
    <row r="5" ht="22" customHeight="1" spans="1:21">
      <c r="A5" s="17" t="s">
        <v>22</v>
      </c>
      <c r="B5" s="17"/>
      <c r="C5" s="18"/>
      <c r="D5" s="18"/>
      <c r="E5" s="18"/>
      <c r="F5" s="19"/>
      <c r="G5" s="20"/>
      <c r="H5" s="14"/>
      <c r="I5" s="52"/>
      <c r="J5" s="73">
        <f t="shared" ref="J5:M5" si="0">J6+J50</f>
        <v>915429</v>
      </c>
      <c r="K5" s="73">
        <f t="shared" si="0"/>
        <v>128787</v>
      </c>
      <c r="L5" s="73">
        <f t="shared" si="0"/>
        <v>197112</v>
      </c>
      <c r="M5" s="73">
        <f t="shared" si="0"/>
        <v>44303</v>
      </c>
      <c r="N5" s="74">
        <f>M5/L5</f>
        <v>0.224760542229798</v>
      </c>
      <c r="O5" s="73">
        <f>O6+O50</f>
        <v>46188</v>
      </c>
      <c r="P5" s="73">
        <f>P6+P50</f>
        <v>109103</v>
      </c>
      <c r="Q5" s="89"/>
      <c r="R5" s="89"/>
      <c r="S5" s="89"/>
      <c r="U5" s="2">
        <f>M5-[1]总体情况!M6</f>
        <v>14747</v>
      </c>
    </row>
    <row r="6" s="2" customFormat="1" ht="22" customHeight="1" spans="1:21">
      <c r="A6" s="21" t="s">
        <v>23</v>
      </c>
      <c r="B6" s="22"/>
      <c r="C6" s="22"/>
      <c r="D6" s="22"/>
      <c r="E6" s="22"/>
      <c r="F6" s="23"/>
      <c r="G6" s="24"/>
      <c r="H6" s="25"/>
      <c r="I6" s="52"/>
      <c r="J6" s="73">
        <f t="shared" ref="J6:M6" si="1">J7+J24</f>
        <v>199446</v>
      </c>
      <c r="K6" s="73">
        <f t="shared" si="1"/>
        <v>49684</v>
      </c>
      <c r="L6" s="73">
        <f t="shared" si="1"/>
        <v>97099</v>
      </c>
      <c r="M6" s="73">
        <f t="shared" si="1"/>
        <v>29403</v>
      </c>
      <c r="N6" s="74">
        <f t="shared" ref="N6:N37" si="2">M6/L6</f>
        <v>0.302814653086026</v>
      </c>
      <c r="O6" s="73">
        <f>O7+O24</f>
        <v>46188</v>
      </c>
      <c r="P6" s="73">
        <f>P7+P24</f>
        <v>109103</v>
      </c>
      <c r="Q6" s="90"/>
      <c r="R6" s="90"/>
      <c r="S6" s="91"/>
      <c r="T6" s="10"/>
      <c r="U6" s="2">
        <f>M6-[1]总体情况!M7</f>
        <v>8746</v>
      </c>
    </row>
    <row r="7" s="2" customFormat="1" ht="22" customHeight="1" spans="1:21">
      <c r="A7" s="26" t="s">
        <v>24</v>
      </c>
      <c r="B7" s="27"/>
      <c r="C7" s="27"/>
      <c r="D7" s="27"/>
      <c r="E7" s="27"/>
      <c r="F7" s="28"/>
      <c r="G7" s="24"/>
      <c r="H7" s="25"/>
      <c r="I7" s="52"/>
      <c r="J7" s="73">
        <f t="shared" ref="J7:M7" si="3">SUM(J8:J23)</f>
        <v>104987</v>
      </c>
      <c r="K7" s="73">
        <f t="shared" si="3"/>
        <v>49684</v>
      </c>
      <c r="L7" s="73">
        <f t="shared" si="3"/>
        <v>52937</v>
      </c>
      <c r="M7" s="73">
        <f t="shared" si="3"/>
        <v>25353</v>
      </c>
      <c r="N7" s="74">
        <f t="shared" si="2"/>
        <v>0.478927782080586</v>
      </c>
      <c r="O7" s="73">
        <f>SUM(O8:O23)</f>
        <v>20501</v>
      </c>
      <c r="P7" s="73">
        <f>SUM(P8:P23)</f>
        <v>33263</v>
      </c>
      <c r="Q7" s="90"/>
      <c r="R7" s="90"/>
      <c r="S7" s="91"/>
      <c r="T7" s="10"/>
      <c r="U7" s="2">
        <f>M7-[1]总体情况!M8</f>
        <v>7116</v>
      </c>
    </row>
    <row r="8" s="2" customFormat="1" ht="166" customHeight="1" spans="1:21">
      <c r="A8" s="29">
        <v>1</v>
      </c>
      <c r="B8" s="30" t="s">
        <v>25</v>
      </c>
      <c r="C8" s="31" t="s">
        <v>26</v>
      </c>
      <c r="D8" s="32" t="s">
        <v>27</v>
      </c>
      <c r="E8" s="32" t="s">
        <v>28</v>
      </c>
      <c r="F8" s="33" t="s">
        <v>29</v>
      </c>
      <c r="G8" s="34" t="s">
        <v>30</v>
      </c>
      <c r="H8" s="35">
        <v>43405</v>
      </c>
      <c r="I8" s="35">
        <v>44348</v>
      </c>
      <c r="J8" s="75">
        <v>14000</v>
      </c>
      <c r="K8" s="75">
        <v>9071</v>
      </c>
      <c r="L8" s="75">
        <v>5126</v>
      </c>
      <c r="M8" s="75">
        <v>1400</v>
      </c>
      <c r="N8" s="76">
        <f t="shared" si="2"/>
        <v>0.273117440499415</v>
      </c>
      <c r="O8" s="75">
        <v>2000</v>
      </c>
      <c r="P8" s="75">
        <v>2000</v>
      </c>
      <c r="Q8" s="36" t="s">
        <v>31</v>
      </c>
      <c r="R8" s="36" t="s">
        <v>32</v>
      </c>
      <c r="S8" s="36" t="s">
        <v>33</v>
      </c>
      <c r="T8" s="10">
        <f>(K8+M8)/J8</f>
        <v>0.747928571428571</v>
      </c>
      <c r="U8" s="2">
        <f>M8-[1]总体情况!M9</f>
        <v>788</v>
      </c>
    </row>
    <row r="9" s="2" customFormat="1" ht="177" customHeight="1" spans="1:22">
      <c r="A9" s="29">
        <v>2</v>
      </c>
      <c r="B9" s="36" t="s">
        <v>34</v>
      </c>
      <c r="C9" s="37" t="s">
        <v>35</v>
      </c>
      <c r="D9" s="37" t="s">
        <v>35</v>
      </c>
      <c r="E9" s="38" t="s">
        <v>28</v>
      </c>
      <c r="F9" s="36" t="s">
        <v>36</v>
      </c>
      <c r="G9" s="39" t="s">
        <v>30</v>
      </c>
      <c r="H9" s="35">
        <v>43891</v>
      </c>
      <c r="I9" s="35">
        <v>44440</v>
      </c>
      <c r="J9" s="75">
        <v>5961</v>
      </c>
      <c r="K9" s="75">
        <v>995</v>
      </c>
      <c r="L9" s="75">
        <v>4966</v>
      </c>
      <c r="M9" s="75">
        <v>500</v>
      </c>
      <c r="N9" s="76">
        <f t="shared" si="2"/>
        <v>0.100684655658478</v>
      </c>
      <c r="O9" s="75">
        <v>2210</v>
      </c>
      <c r="P9" s="75">
        <v>2210</v>
      </c>
      <c r="Q9" s="43" t="s">
        <v>37</v>
      </c>
      <c r="R9" s="36" t="s">
        <v>38</v>
      </c>
      <c r="S9" s="36" t="s">
        <v>39</v>
      </c>
      <c r="T9" s="10">
        <f t="shared" ref="T9:T17" si="4">(K9+M9)/J9</f>
        <v>0.250796846166751</v>
      </c>
      <c r="U9" s="2">
        <f>M9-[1]总体情况!M10</f>
        <v>135</v>
      </c>
      <c r="V9" s="2">
        <f>(1787+M9)/5333.35</f>
        <v>0.428811159965125</v>
      </c>
    </row>
    <row r="10" s="2" customFormat="1" ht="367" customHeight="1" spans="1:21">
      <c r="A10" s="29">
        <v>3</v>
      </c>
      <c r="B10" s="36" t="s">
        <v>40</v>
      </c>
      <c r="C10" s="40" t="s">
        <v>26</v>
      </c>
      <c r="D10" s="40" t="s">
        <v>41</v>
      </c>
      <c r="E10" s="41" t="s">
        <v>42</v>
      </c>
      <c r="F10" s="36" t="s">
        <v>43</v>
      </c>
      <c r="G10" s="39" t="s">
        <v>44</v>
      </c>
      <c r="H10" s="35">
        <v>44075</v>
      </c>
      <c r="I10" s="35">
        <v>44317</v>
      </c>
      <c r="J10" s="75">
        <v>8640</v>
      </c>
      <c r="K10" s="75">
        <v>3792</v>
      </c>
      <c r="L10" s="75">
        <v>4848</v>
      </c>
      <c r="M10" s="75">
        <v>3800</v>
      </c>
      <c r="N10" s="76">
        <f t="shared" si="2"/>
        <v>0.783828382838284</v>
      </c>
      <c r="O10" s="52">
        <v>4034</v>
      </c>
      <c r="P10" s="52">
        <v>4034</v>
      </c>
      <c r="Q10" s="43" t="s">
        <v>45</v>
      </c>
      <c r="R10" s="43" t="s">
        <v>46</v>
      </c>
      <c r="S10" s="43" t="s">
        <v>47</v>
      </c>
      <c r="T10" s="10">
        <f t="shared" si="4"/>
        <v>0.878703703703704</v>
      </c>
      <c r="U10" s="2">
        <f>M10-[1]总体情况!M11</f>
        <v>142</v>
      </c>
    </row>
    <row r="11" s="2" customFormat="1" ht="87" customHeight="1" spans="1:22">
      <c r="A11" s="29">
        <v>4</v>
      </c>
      <c r="B11" s="36" t="s">
        <v>48</v>
      </c>
      <c r="C11" s="42" t="s">
        <v>49</v>
      </c>
      <c r="D11" s="42" t="s">
        <v>49</v>
      </c>
      <c r="E11" s="38" t="s">
        <v>50</v>
      </c>
      <c r="F11" s="43" t="s">
        <v>51</v>
      </c>
      <c r="G11" s="39" t="s">
        <v>30</v>
      </c>
      <c r="H11" s="35">
        <v>44136</v>
      </c>
      <c r="I11" s="35">
        <v>44531</v>
      </c>
      <c r="J11" s="75">
        <v>8222</v>
      </c>
      <c r="K11" s="75">
        <v>3500</v>
      </c>
      <c r="L11" s="75">
        <f t="shared" ref="L11:L16" si="5">J11-K11</f>
        <v>4722</v>
      </c>
      <c r="M11" s="75">
        <v>1100</v>
      </c>
      <c r="N11" s="76">
        <f t="shared" si="2"/>
        <v>0.232952138924185</v>
      </c>
      <c r="O11" s="52">
        <v>4000</v>
      </c>
      <c r="P11" s="52">
        <v>4000</v>
      </c>
      <c r="Q11" s="92" t="s">
        <v>52</v>
      </c>
      <c r="R11" s="92" t="s">
        <v>53</v>
      </c>
      <c r="S11" s="43" t="s">
        <v>54</v>
      </c>
      <c r="T11" s="10">
        <f t="shared" si="4"/>
        <v>0.559474580394065</v>
      </c>
      <c r="U11" s="2">
        <f>M11-[1]总体情况!M12</f>
        <v>163</v>
      </c>
      <c r="V11" s="2">
        <f>(M11+K11)/J11</f>
        <v>0.559474580394065</v>
      </c>
    </row>
    <row r="12" s="2" customFormat="1" ht="108" customHeight="1" spans="1:21">
      <c r="A12" s="29">
        <v>5</v>
      </c>
      <c r="B12" s="44" t="s">
        <v>55</v>
      </c>
      <c r="C12" s="42" t="s">
        <v>49</v>
      </c>
      <c r="D12" s="42" t="s">
        <v>49</v>
      </c>
      <c r="E12" s="41" t="s">
        <v>50</v>
      </c>
      <c r="F12" s="45" t="s">
        <v>56</v>
      </c>
      <c r="G12" s="46" t="s">
        <v>57</v>
      </c>
      <c r="H12" s="47">
        <v>44166</v>
      </c>
      <c r="I12" s="47">
        <v>44531</v>
      </c>
      <c r="J12" s="75">
        <v>1524</v>
      </c>
      <c r="K12" s="75">
        <v>399</v>
      </c>
      <c r="L12" s="75">
        <v>1125</v>
      </c>
      <c r="M12" s="75">
        <v>6</v>
      </c>
      <c r="N12" s="76">
        <f t="shared" si="2"/>
        <v>0.00533333333333333</v>
      </c>
      <c r="O12" s="52">
        <v>292</v>
      </c>
      <c r="P12" s="52">
        <v>292</v>
      </c>
      <c r="Q12" s="36" t="s">
        <v>58</v>
      </c>
      <c r="R12" s="36" t="s">
        <v>59</v>
      </c>
      <c r="S12" s="36" t="s">
        <v>60</v>
      </c>
      <c r="T12" s="10">
        <f t="shared" si="4"/>
        <v>0.265748031496063</v>
      </c>
      <c r="U12" s="2">
        <f>M12-[1]总体情况!M13</f>
        <v>0</v>
      </c>
    </row>
    <row r="13" s="2" customFormat="1" ht="108" customHeight="1" spans="1:21">
      <c r="A13" s="29">
        <v>6</v>
      </c>
      <c r="B13" s="44" t="s">
        <v>61</v>
      </c>
      <c r="C13" s="42" t="s">
        <v>49</v>
      </c>
      <c r="D13" s="42" t="s">
        <v>49</v>
      </c>
      <c r="E13" s="41" t="s">
        <v>50</v>
      </c>
      <c r="F13" s="48" t="s">
        <v>62</v>
      </c>
      <c r="G13" s="46" t="s">
        <v>63</v>
      </c>
      <c r="H13" s="49">
        <v>44105</v>
      </c>
      <c r="I13" s="35">
        <v>44378</v>
      </c>
      <c r="J13" s="50">
        <v>1765</v>
      </c>
      <c r="K13" s="75">
        <v>1000</v>
      </c>
      <c r="L13" s="75">
        <f t="shared" si="5"/>
        <v>765</v>
      </c>
      <c r="M13" s="75">
        <v>4</v>
      </c>
      <c r="N13" s="76">
        <f t="shared" si="2"/>
        <v>0.00522875816993464</v>
      </c>
      <c r="O13" s="75">
        <v>400</v>
      </c>
      <c r="P13" s="75">
        <v>400</v>
      </c>
      <c r="Q13" s="36" t="s">
        <v>64</v>
      </c>
      <c r="R13" s="36" t="s">
        <v>65</v>
      </c>
      <c r="S13" s="36" t="s">
        <v>66</v>
      </c>
      <c r="T13" s="10">
        <f t="shared" si="4"/>
        <v>0.568838526912181</v>
      </c>
      <c r="U13" s="2">
        <f>M13-[1]总体情况!M14</f>
        <v>0</v>
      </c>
    </row>
    <row r="14" s="2" customFormat="1" ht="148" customHeight="1" spans="1:22">
      <c r="A14" s="29">
        <v>7</v>
      </c>
      <c r="B14" s="33" t="s">
        <v>67</v>
      </c>
      <c r="C14" s="38" t="s">
        <v>68</v>
      </c>
      <c r="D14" s="38" t="s">
        <v>69</v>
      </c>
      <c r="E14" s="38" t="s">
        <v>70</v>
      </c>
      <c r="F14" s="33" t="s">
        <v>71</v>
      </c>
      <c r="G14" s="39" t="s">
        <v>72</v>
      </c>
      <c r="H14" s="35">
        <v>43922</v>
      </c>
      <c r="I14" s="35">
        <v>44348</v>
      </c>
      <c r="J14" s="75">
        <v>8438</v>
      </c>
      <c r="K14" s="75">
        <v>3309</v>
      </c>
      <c r="L14" s="75">
        <v>5129</v>
      </c>
      <c r="M14" s="75">
        <v>1700</v>
      </c>
      <c r="N14" s="76">
        <f t="shared" si="2"/>
        <v>0.331448625463053</v>
      </c>
      <c r="O14" s="75">
        <v>2430</v>
      </c>
      <c r="P14" s="75">
        <v>2430</v>
      </c>
      <c r="Q14" s="92" t="s">
        <v>73</v>
      </c>
      <c r="R14" s="92" t="s">
        <v>74</v>
      </c>
      <c r="S14" s="93" t="s">
        <v>75</v>
      </c>
      <c r="T14" s="10">
        <f t="shared" si="4"/>
        <v>0.593624081535909</v>
      </c>
      <c r="U14" s="2">
        <f>M14-[1]总体情况!M15</f>
        <v>354</v>
      </c>
      <c r="V14" s="2">
        <f t="shared" ref="V14:V22" si="6">(M14+K14)/J14</f>
        <v>0.593624081535909</v>
      </c>
    </row>
    <row r="15" s="2" customFormat="1" ht="90" customHeight="1" spans="1:21">
      <c r="A15" s="29">
        <v>8</v>
      </c>
      <c r="B15" s="50" t="s">
        <v>76</v>
      </c>
      <c r="C15" s="51" t="s">
        <v>77</v>
      </c>
      <c r="D15" s="51" t="s">
        <v>69</v>
      </c>
      <c r="E15" s="41" t="s">
        <v>70</v>
      </c>
      <c r="F15" s="44" t="s">
        <v>78</v>
      </c>
      <c r="G15" s="46" t="s">
        <v>30</v>
      </c>
      <c r="H15" s="35">
        <v>44044</v>
      </c>
      <c r="I15" s="35">
        <v>44287</v>
      </c>
      <c r="J15" s="75">
        <v>5000</v>
      </c>
      <c r="K15" s="75">
        <v>1461</v>
      </c>
      <c r="L15" s="75">
        <f t="shared" si="5"/>
        <v>3539</v>
      </c>
      <c r="M15" s="75">
        <v>2087</v>
      </c>
      <c r="N15" s="76">
        <f t="shared" si="2"/>
        <v>0.58971460864651</v>
      </c>
      <c r="O15" s="50">
        <v>0</v>
      </c>
      <c r="P15" s="50">
        <v>0</v>
      </c>
      <c r="Q15" s="36" t="s">
        <v>79</v>
      </c>
      <c r="R15" s="36" t="s">
        <v>80</v>
      </c>
      <c r="S15" s="36" t="s">
        <v>81</v>
      </c>
      <c r="T15" s="10">
        <f t="shared" si="4"/>
        <v>0.7096</v>
      </c>
      <c r="U15" s="2">
        <f>M15-[1]总体情况!M16</f>
        <v>0</v>
      </c>
    </row>
    <row r="16" s="2" customFormat="1" ht="53" customHeight="1" spans="1:21">
      <c r="A16" s="29">
        <v>9</v>
      </c>
      <c r="B16" s="44" t="s">
        <v>82</v>
      </c>
      <c r="C16" s="51" t="s">
        <v>77</v>
      </c>
      <c r="D16" s="51" t="s">
        <v>69</v>
      </c>
      <c r="E16" s="41" t="s">
        <v>70</v>
      </c>
      <c r="F16" s="44" t="s">
        <v>83</v>
      </c>
      <c r="G16" s="46" t="s">
        <v>57</v>
      </c>
      <c r="H16" s="35">
        <v>44044</v>
      </c>
      <c r="I16" s="35">
        <v>44287</v>
      </c>
      <c r="J16" s="75">
        <v>3000</v>
      </c>
      <c r="K16" s="75">
        <v>868</v>
      </c>
      <c r="L16" s="75">
        <f t="shared" si="5"/>
        <v>2132</v>
      </c>
      <c r="M16" s="75">
        <v>1206</v>
      </c>
      <c r="N16" s="76">
        <f t="shared" si="2"/>
        <v>0.565666041275797</v>
      </c>
      <c r="O16" s="50">
        <v>0</v>
      </c>
      <c r="P16" s="50">
        <v>0</v>
      </c>
      <c r="Q16" s="36" t="s">
        <v>79</v>
      </c>
      <c r="R16" s="36" t="s">
        <v>84</v>
      </c>
      <c r="S16" s="36" t="s">
        <v>81</v>
      </c>
      <c r="T16" s="10">
        <f t="shared" si="4"/>
        <v>0.691333333333333</v>
      </c>
      <c r="U16" s="2">
        <f>M16-[1]总体情况!M17</f>
        <v>0</v>
      </c>
    </row>
    <row r="17" s="2" customFormat="1" ht="197" customHeight="1" spans="1:22">
      <c r="A17" s="29">
        <v>10</v>
      </c>
      <c r="B17" s="52" t="s">
        <v>85</v>
      </c>
      <c r="C17" s="51" t="s">
        <v>68</v>
      </c>
      <c r="D17" s="51" t="s">
        <v>69</v>
      </c>
      <c r="E17" s="38" t="s">
        <v>70</v>
      </c>
      <c r="F17" s="53" t="s">
        <v>86</v>
      </c>
      <c r="G17" s="39" t="s">
        <v>87</v>
      </c>
      <c r="H17" s="35">
        <v>43435</v>
      </c>
      <c r="I17" s="35">
        <v>44348</v>
      </c>
      <c r="J17" s="50">
        <v>4086</v>
      </c>
      <c r="K17" s="52">
        <v>2033</v>
      </c>
      <c r="L17" s="52">
        <v>2053</v>
      </c>
      <c r="M17" s="52">
        <v>700</v>
      </c>
      <c r="N17" s="76">
        <f t="shared" si="2"/>
        <v>0.340964442279591</v>
      </c>
      <c r="O17" s="52">
        <v>0</v>
      </c>
      <c r="P17" s="52">
        <v>0</v>
      </c>
      <c r="Q17" s="36" t="s">
        <v>88</v>
      </c>
      <c r="R17" s="36" t="s">
        <v>89</v>
      </c>
      <c r="S17" s="36" t="s">
        <v>90</v>
      </c>
      <c r="T17" s="10">
        <f t="shared" si="4"/>
        <v>0.668869309838473</v>
      </c>
      <c r="U17" s="2">
        <f>M17-[1]总体情况!M18</f>
        <v>700</v>
      </c>
      <c r="V17" s="2">
        <f t="shared" si="6"/>
        <v>0.668869309838473</v>
      </c>
    </row>
    <row r="18" s="2" customFormat="1" ht="152" customHeight="1" spans="1:22">
      <c r="A18" s="29">
        <v>11</v>
      </c>
      <c r="B18" s="36" t="s">
        <v>91</v>
      </c>
      <c r="C18" s="51" t="s">
        <v>68</v>
      </c>
      <c r="D18" s="51" t="s">
        <v>69</v>
      </c>
      <c r="E18" s="38" t="s">
        <v>70</v>
      </c>
      <c r="F18" s="43" t="s">
        <v>92</v>
      </c>
      <c r="G18" s="39" t="s">
        <v>57</v>
      </c>
      <c r="H18" s="35">
        <v>44075</v>
      </c>
      <c r="I18" s="35">
        <v>44348</v>
      </c>
      <c r="J18" s="50">
        <v>2995</v>
      </c>
      <c r="K18" s="52">
        <v>776</v>
      </c>
      <c r="L18" s="50">
        <v>2219</v>
      </c>
      <c r="M18" s="50">
        <v>1200</v>
      </c>
      <c r="N18" s="76">
        <f t="shared" si="2"/>
        <v>0.540784136998648</v>
      </c>
      <c r="O18" s="52">
        <v>739</v>
      </c>
      <c r="P18" s="52">
        <v>739</v>
      </c>
      <c r="Q18" s="36" t="s">
        <v>93</v>
      </c>
      <c r="R18" s="36" t="s">
        <v>94</v>
      </c>
      <c r="S18" s="36" t="s">
        <v>95</v>
      </c>
      <c r="T18" s="10">
        <f t="shared" ref="T18:T23" si="7">(K18+M18)/J18</f>
        <v>0.659766277128548</v>
      </c>
      <c r="U18" s="2">
        <f>M18-[1]总体情况!M19</f>
        <v>1200</v>
      </c>
      <c r="V18" s="2">
        <f t="shared" si="6"/>
        <v>0.659766277128548</v>
      </c>
    </row>
    <row r="19" s="2" customFormat="1" ht="127" customHeight="1" spans="1:22">
      <c r="A19" s="29">
        <v>12</v>
      </c>
      <c r="B19" s="52" t="s">
        <v>96</v>
      </c>
      <c r="C19" s="51" t="s">
        <v>68</v>
      </c>
      <c r="D19" s="51" t="s">
        <v>69</v>
      </c>
      <c r="E19" s="38" t="s">
        <v>70</v>
      </c>
      <c r="F19" s="43" t="s">
        <v>97</v>
      </c>
      <c r="G19" s="39" t="s">
        <v>30</v>
      </c>
      <c r="H19" s="35">
        <v>44075</v>
      </c>
      <c r="I19" s="35">
        <v>44440</v>
      </c>
      <c r="J19" s="50">
        <v>3338</v>
      </c>
      <c r="K19" s="50">
        <v>1218</v>
      </c>
      <c r="L19" s="50">
        <f>J19-K19</f>
        <v>2120</v>
      </c>
      <c r="M19" s="50">
        <v>650</v>
      </c>
      <c r="N19" s="76">
        <f t="shared" si="2"/>
        <v>0.306603773584906</v>
      </c>
      <c r="O19" s="52">
        <v>733</v>
      </c>
      <c r="P19" s="52">
        <v>1420</v>
      </c>
      <c r="Q19" s="36" t="s">
        <v>98</v>
      </c>
      <c r="R19" s="36" t="s">
        <v>99</v>
      </c>
      <c r="S19" s="43" t="s">
        <v>100</v>
      </c>
      <c r="T19" s="10">
        <f t="shared" si="7"/>
        <v>0.559616536848412</v>
      </c>
      <c r="U19" s="2">
        <f>M19-[1]总体情况!M20</f>
        <v>129</v>
      </c>
      <c r="V19" s="2">
        <f t="shared" si="6"/>
        <v>0.559616536848412</v>
      </c>
    </row>
    <row r="20" s="2" customFormat="1" ht="88" customHeight="1" spans="1:22">
      <c r="A20" s="29">
        <v>13</v>
      </c>
      <c r="B20" s="44" t="s">
        <v>101</v>
      </c>
      <c r="C20" s="54" t="s">
        <v>68</v>
      </c>
      <c r="D20" s="54" t="s">
        <v>69</v>
      </c>
      <c r="E20" s="41" t="s">
        <v>70</v>
      </c>
      <c r="F20" s="44" t="s">
        <v>102</v>
      </c>
      <c r="G20" s="46" t="s">
        <v>63</v>
      </c>
      <c r="H20" s="49">
        <v>44136</v>
      </c>
      <c r="I20" s="35">
        <v>44348</v>
      </c>
      <c r="J20" s="77">
        <v>1858</v>
      </c>
      <c r="K20" s="50">
        <v>1250</v>
      </c>
      <c r="L20" s="77">
        <v>620</v>
      </c>
      <c r="M20" s="77">
        <v>0</v>
      </c>
      <c r="N20" s="76">
        <f t="shared" si="2"/>
        <v>0</v>
      </c>
      <c r="O20" s="75">
        <v>620</v>
      </c>
      <c r="P20" s="75">
        <v>620</v>
      </c>
      <c r="Q20" s="36" t="s">
        <v>103</v>
      </c>
      <c r="R20" s="36" t="s">
        <v>104</v>
      </c>
      <c r="S20" s="43" t="s">
        <v>105</v>
      </c>
      <c r="T20" s="10">
        <f t="shared" si="7"/>
        <v>0.672766415500538</v>
      </c>
      <c r="U20" s="2">
        <f>M20-[1]总体情况!M21</f>
        <v>0</v>
      </c>
      <c r="V20" s="2">
        <f t="shared" si="6"/>
        <v>0.672766415500538</v>
      </c>
    </row>
    <row r="21" s="2" customFormat="1" ht="78" customHeight="1" spans="1:22">
      <c r="A21" s="29">
        <v>14</v>
      </c>
      <c r="B21" s="44" t="s">
        <v>106</v>
      </c>
      <c r="C21" s="54" t="s">
        <v>68</v>
      </c>
      <c r="D21" s="54" t="s">
        <v>69</v>
      </c>
      <c r="E21" s="41" t="s">
        <v>70</v>
      </c>
      <c r="F21" s="44" t="s">
        <v>107</v>
      </c>
      <c r="G21" s="46" t="s">
        <v>63</v>
      </c>
      <c r="H21" s="49">
        <v>44105</v>
      </c>
      <c r="I21" s="35">
        <v>44317</v>
      </c>
      <c r="J21" s="77">
        <v>911</v>
      </c>
      <c r="K21" s="50">
        <v>604</v>
      </c>
      <c r="L21" s="77">
        <v>307</v>
      </c>
      <c r="M21" s="77">
        <v>0</v>
      </c>
      <c r="N21" s="76">
        <f t="shared" si="2"/>
        <v>0</v>
      </c>
      <c r="O21" s="75">
        <v>307</v>
      </c>
      <c r="P21" s="75">
        <v>307</v>
      </c>
      <c r="Q21" s="36" t="s">
        <v>108</v>
      </c>
      <c r="R21" s="36" t="s">
        <v>109</v>
      </c>
      <c r="S21" s="43" t="s">
        <v>110</v>
      </c>
      <c r="T21" s="10">
        <f t="shared" si="7"/>
        <v>0.663007683863886</v>
      </c>
      <c r="U21" s="2">
        <f>M21-[1]总体情况!M22</f>
        <v>0</v>
      </c>
      <c r="V21" s="2">
        <f t="shared" si="6"/>
        <v>0.663007683863886</v>
      </c>
    </row>
    <row r="22" s="2" customFormat="1" ht="81" customHeight="1" spans="1:22">
      <c r="A22" s="29">
        <v>15</v>
      </c>
      <c r="B22" s="44" t="s">
        <v>111</v>
      </c>
      <c r="C22" s="54" t="s">
        <v>68</v>
      </c>
      <c r="D22" s="54" t="s">
        <v>69</v>
      </c>
      <c r="E22" s="41" t="s">
        <v>70</v>
      </c>
      <c r="F22" s="44" t="s">
        <v>112</v>
      </c>
      <c r="G22" s="46" t="s">
        <v>63</v>
      </c>
      <c r="H22" s="49">
        <v>44106</v>
      </c>
      <c r="I22" s="35">
        <v>44317</v>
      </c>
      <c r="J22" s="77">
        <v>674</v>
      </c>
      <c r="K22" s="50">
        <v>438</v>
      </c>
      <c r="L22" s="77">
        <v>236</v>
      </c>
      <c r="M22" s="77">
        <v>0</v>
      </c>
      <c r="N22" s="76">
        <f t="shared" si="2"/>
        <v>0</v>
      </c>
      <c r="O22" s="75">
        <v>236</v>
      </c>
      <c r="P22" s="75">
        <v>236</v>
      </c>
      <c r="Q22" s="36" t="s">
        <v>113</v>
      </c>
      <c r="R22" s="43" t="s">
        <v>114</v>
      </c>
      <c r="S22" s="43" t="s">
        <v>115</v>
      </c>
      <c r="T22" s="10">
        <f t="shared" si="7"/>
        <v>0.649851632047478</v>
      </c>
      <c r="U22" s="2">
        <f>M22-[1]总体情况!M23</f>
        <v>0</v>
      </c>
      <c r="V22" s="2">
        <f t="shared" si="6"/>
        <v>0.649851632047478</v>
      </c>
    </row>
    <row r="23" s="2" customFormat="1" ht="290" customHeight="1" spans="1:21">
      <c r="A23" s="29">
        <v>16</v>
      </c>
      <c r="B23" s="36" t="s">
        <v>116</v>
      </c>
      <c r="C23" s="38" t="s">
        <v>26</v>
      </c>
      <c r="D23" s="38" t="s">
        <v>117</v>
      </c>
      <c r="E23" s="38" t="s">
        <v>118</v>
      </c>
      <c r="F23" s="36" t="s">
        <v>119</v>
      </c>
      <c r="G23" s="39" t="s">
        <v>120</v>
      </c>
      <c r="H23" s="35">
        <v>43556</v>
      </c>
      <c r="I23" s="35" t="s">
        <v>121</v>
      </c>
      <c r="J23" s="75">
        <v>34575</v>
      </c>
      <c r="K23" s="75">
        <v>18970</v>
      </c>
      <c r="L23" s="75">
        <v>13030</v>
      </c>
      <c r="M23" s="75">
        <v>11000</v>
      </c>
      <c r="N23" s="76">
        <f t="shared" si="2"/>
        <v>0.844205679201842</v>
      </c>
      <c r="O23" s="52">
        <v>2500</v>
      </c>
      <c r="P23" s="52">
        <v>14575</v>
      </c>
      <c r="Q23" s="36" t="s">
        <v>122</v>
      </c>
      <c r="R23" s="36" t="s">
        <v>123</v>
      </c>
      <c r="S23" s="36" t="s">
        <v>124</v>
      </c>
      <c r="T23" s="10">
        <f t="shared" si="7"/>
        <v>0.866811279826464</v>
      </c>
      <c r="U23" s="2">
        <f>M23-[1]总体情况!M24</f>
        <v>3505</v>
      </c>
    </row>
    <row r="24" s="2" customFormat="1" ht="22" customHeight="1" spans="1:21">
      <c r="A24" s="55" t="s">
        <v>125</v>
      </c>
      <c r="B24" s="56"/>
      <c r="C24" s="56"/>
      <c r="D24" s="56"/>
      <c r="E24" s="56"/>
      <c r="F24" s="57"/>
      <c r="G24" s="46"/>
      <c r="H24" s="49"/>
      <c r="I24" s="49"/>
      <c r="J24" s="78">
        <f t="shared" ref="J24:M24" si="8">J25+J37+J47</f>
        <v>94459</v>
      </c>
      <c r="K24" s="78">
        <f t="shared" si="8"/>
        <v>0</v>
      </c>
      <c r="L24" s="78">
        <f t="shared" si="8"/>
        <v>44162</v>
      </c>
      <c r="M24" s="79">
        <f t="shared" si="8"/>
        <v>4050</v>
      </c>
      <c r="N24" s="74">
        <f t="shared" si="2"/>
        <v>0.0917078030886282</v>
      </c>
      <c r="O24" s="78">
        <f>O25+O37+O47</f>
        <v>25687</v>
      </c>
      <c r="P24" s="78">
        <f>P25+P37+P47</f>
        <v>75840</v>
      </c>
      <c r="Q24" s="36"/>
      <c r="R24" s="36"/>
      <c r="S24" s="36"/>
      <c r="T24" s="10"/>
      <c r="U24" s="2">
        <f>M24-[1]总体情况!M25</f>
        <v>1630</v>
      </c>
    </row>
    <row r="25" s="2" customFormat="1" ht="22" customHeight="1" spans="1:21">
      <c r="A25" s="58" t="s">
        <v>126</v>
      </c>
      <c r="B25" s="59"/>
      <c r="C25" s="59"/>
      <c r="D25" s="59"/>
      <c r="E25" s="59"/>
      <c r="F25" s="60"/>
      <c r="G25" s="46"/>
      <c r="H25" s="49"/>
      <c r="I25" s="49"/>
      <c r="J25" s="78">
        <f>SUM(J26:J36)</f>
        <v>34445</v>
      </c>
      <c r="K25" s="78">
        <f>SUM(K26:K36)</f>
        <v>0</v>
      </c>
      <c r="L25" s="78">
        <f>SUM(L26:L36)</f>
        <v>22713</v>
      </c>
      <c r="M25" s="79">
        <f>SUM(M26:M36)</f>
        <v>3700</v>
      </c>
      <c r="N25" s="74">
        <f t="shared" si="2"/>
        <v>0.162902302646062</v>
      </c>
      <c r="O25" s="78">
        <f>SUM(O26:O36)</f>
        <v>6833</v>
      </c>
      <c r="P25" s="78">
        <f>SUM(P26:P36)</f>
        <v>18386</v>
      </c>
      <c r="Q25" s="36"/>
      <c r="R25" s="36"/>
      <c r="S25" s="36"/>
      <c r="T25" s="10"/>
      <c r="U25" s="2">
        <f>M25-[1]总体情况!M26</f>
        <v>1410</v>
      </c>
    </row>
    <row r="26" s="2" customFormat="1" ht="111" customHeight="1" spans="1:21">
      <c r="A26" s="61">
        <v>17</v>
      </c>
      <c r="B26" s="44" t="s">
        <v>127</v>
      </c>
      <c r="C26" s="51" t="s">
        <v>128</v>
      </c>
      <c r="D26" s="51" t="s">
        <v>128</v>
      </c>
      <c r="E26" s="41" t="s">
        <v>129</v>
      </c>
      <c r="F26" s="48" t="s">
        <v>130</v>
      </c>
      <c r="G26" s="46" t="s">
        <v>131</v>
      </c>
      <c r="H26" s="35">
        <v>44409</v>
      </c>
      <c r="I26" s="35">
        <v>44622</v>
      </c>
      <c r="J26" s="50">
        <v>6473</v>
      </c>
      <c r="K26" s="75">
        <v>0</v>
      </c>
      <c r="L26" s="50">
        <v>2000</v>
      </c>
      <c r="M26" s="50">
        <v>0</v>
      </c>
      <c r="N26" s="76">
        <f t="shared" si="2"/>
        <v>0</v>
      </c>
      <c r="O26" s="75">
        <v>58</v>
      </c>
      <c r="P26" s="75">
        <v>4531</v>
      </c>
      <c r="Q26" s="36" t="s">
        <v>132</v>
      </c>
      <c r="R26" s="36" t="s">
        <v>133</v>
      </c>
      <c r="S26" s="36" t="s">
        <v>134</v>
      </c>
      <c r="T26" s="10"/>
      <c r="U26" s="2">
        <f>M26-[1]总体情况!M27</f>
        <v>0</v>
      </c>
    </row>
    <row r="27" ht="249" customHeight="1" spans="1:21">
      <c r="A27" s="61">
        <v>18</v>
      </c>
      <c r="B27" s="44" t="s">
        <v>135</v>
      </c>
      <c r="C27" s="51" t="s">
        <v>136</v>
      </c>
      <c r="D27" s="51" t="s">
        <v>136</v>
      </c>
      <c r="E27" s="41" t="s">
        <v>137</v>
      </c>
      <c r="F27" s="48" t="s">
        <v>138</v>
      </c>
      <c r="G27" s="46" t="s">
        <v>139</v>
      </c>
      <c r="H27" s="35">
        <v>44256</v>
      </c>
      <c r="I27" s="35">
        <v>44531</v>
      </c>
      <c r="J27" s="50">
        <v>2414</v>
      </c>
      <c r="K27" s="50">
        <v>0</v>
      </c>
      <c r="L27" s="50">
        <v>2414</v>
      </c>
      <c r="M27" s="50">
        <v>0</v>
      </c>
      <c r="N27" s="76">
        <f t="shared" si="2"/>
        <v>0</v>
      </c>
      <c r="O27" s="75">
        <v>0</v>
      </c>
      <c r="P27" s="75">
        <v>0</v>
      </c>
      <c r="Q27" s="36" t="s">
        <v>140</v>
      </c>
      <c r="R27" s="36" t="s">
        <v>141</v>
      </c>
      <c r="S27" s="36" t="s">
        <v>142</v>
      </c>
      <c r="U27" s="2">
        <f>M27-[1]总体情况!M28</f>
        <v>0</v>
      </c>
    </row>
    <row r="28" s="2" customFormat="1" ht="98" customHeight="1" spans="1:21">
      <c r="A28" s="61">
        <v>19</v>
      </c>
      <c r="B28" s="36" t="s">
        <v>143</v>
      </c>
      <c r="C28" s="62" t="s">
        <v>26</v>
      </c>
      <c r="D28" s="40" t="s">
        <v>41</v>
      </c>
      <c r="E28" s="41" t="s">
        <v>42</v>
      </c>
      <c r="F28" s="36" t="s">
        <v>144</v>
      </c>
      <c r="G28" s="39" t="s">
        <v>145</v>
      </c>
      <c r="H28" s="35">
        <v>44256</v>
      </c>
      <c r="I28" s="35">
        <v>44652</v>
      </c>
      <c r="J28" s="75">
        <v>6378</v>
      </c>
      <c r="K28" s="75">
        <v>0</v>
      </c>
      <c r="L28" s="75">
        <v>4000</v>
      </c>
      <c r="M28" s="75">
        <v>1000</v>
      </c>
      <c r="N28" s="76">
        <f t="shared" si="2"/>
        <v>0.25</v>
      </c>
      <c r="O28" s="52">
        <v>1120</v>
      </c>
      <c r="P28" s="52">
        <v>4265</v>
      </c>
      <c r="Q28" s="36" t="s">
        <v>146</v>
      </c>
      <c r="R28" s="36" t="s">
        <v>147</v>
      </c>
      <c r="S28" s="36" t="s">
        <v>148</v>
      </c>
      <c r="T28" s="10"/>
      <c r="U28" s="2">
        <f>M28-[1]总体情况!M29</f>
        <v>547</v>
      </c>
    </row>
    <row r="29" s="4" customFormat="1" ht="100" customHeight="1" spans="1:21">
      <c r="A29" s="61">
        <v>20</v>
      </c>
      <c r="B29" s="44" t="s">
        <v>149</v>
      </c>
      <c r="C29" s="62" t="s">
        <v>26</v>
      </c>
      <c r="D29" s="62" t="s">
        <v>41</v>
      </c>
      <c r="E29" s="41" t="s">
        <v>42</v>
      </c>
      <c r="F29" s="44" t="s">
        <v>150</v>
      </c>
      <c r="G29" s="46" t="s">
        <v>139</v>
      </c>
      <c r="H29" s="35">
        <v>44440</v>
      </c>
      <c r="I29" s="35">
        <v>44621</v>
      </c>
      <c r="J29" s="80">
        <v>2368</v>
      </c>
      <c r="K29" s="75">
        <v>0</v>
      </c>
      <c r="L29" s="80">
        <v>1000</v>
      </c>
      <c r="M29" s="80">
        <v>0</v>
      </c>
      <c r="N29" s="76">
        <f t="shared" si="2"/>
        <v>0</v>
      </c>
      <c r="O29" s="75">
        <v>0</v>
      </c>
      <c r="P29" s="75">
        <v>422</v>
      </c>
      <c r="Q29" s="36" t="s">
        <v>151</v>
      </c>
      <c r="R29" s="36" t="s">
        <v>152</v>
      </c>
      <c r="S29" s="36" t="s">
        <v>153</v>
      </c>
      <c r="T29" s="94"/>
      <c r="U29" s="2">
        <f>M29-[1]总体情况!M30</f>
        <v>0</v>
      </c>
    </row>
    <row r="30" s="2" customFormat="1" ht="200" customHeight="1" spans="1:21">
      <c r="A30" s="61">
        <v>21</v>
      </c>
      <c r="B30" s="36" t="s">
        <v>154</v>
      </c>
      <c r="C30" s="62" t="s">
        <v>26</v>
      </c>
      <c r="D30" s="40" t="s">
        <v>41</v>
      </c>
      <c r="E30" s="41" t="s">
        <v>42</v>
      </c>
      <c r="F30" s="36" t="s">
        <v>155</v>
      </c>
      <c r="G30" s="39" t="s">
        <v>131</v>
      </c>
      <c r="H30" s="35">
        <v>44440</v>
      </c>
      <c r="I30" s="35">
        <v>44743</v>
      </c>
      <c r="J30" s="75">
        <v>3455</v>
      </c>
      <c r="K30" s="75">
        <v>0</v>
      </c>
      <c r="L30" s="75">
        <v>2000</v>
      </c>
      <c r="M30" s="75">
        <v>0</v>
      </c>
      <c r="N30" s="76">
        <f t="shared" si="2"/>
        <v>0</v>
      </c>
      <c r="O30" s="52">
        <v>305</v>
      </c>
      <c r="P30" s="52">
        <v>1760</v>
      </c>
      <c r="Q30" s="36" t="s">
        <v>156</v>
      </c>
      <c r="R30" s="36" t="s">
        <v>157</v>
      </c>
      <c r="S30" s="36" t="s">
        <v>158</v>
      </c>
      <c r="T30" s="10"/>
      <c r="U30" s="2">
        <f>M30-[1]总体情况!M31</f>
        <v>0</v>
      </c>
    </row>
    <row r="31" s="4" customFormat="1" ht="72" customHeight="1" spans="1:21">
      <c r="A31" s="61">
        <v>22</v>
      </c>
      <c r="B31" s="44" t="s">
        <v>159</v>
      </c>
      <c r="C31" s="51" t="s">
        <v>160</v>
      </c>
      <c r="D31" s="51" t="s">
        <v>160</v>
      </c>
      <c r="E31" s="41" t="s">
        <v>161</v>
      </c>
      <c r="F31" s="44" t="s">
        <v>162</v>
      </c>
      <c r="G31" s="46" t="s">
        <v>139</v>
      </c>
      <c r="H31" s="35">
        <v>44197</v>
      </c>
      <c r="I31" s="35">
        <v>44470</v>
      </c>
      <c r="J31" s="50">
        <v>820</v>
      </c>
      <c r="K31" s="75">
        <v>0</v>
      </c>
      <c r="L31" s="50">
        <v>820</v>
      </c>
      <c r="M31" s="50">
        <v>600</v>
      </c>
      <c r="N31" s="76">
        <f t="shared" si="2"/>
        <v>0.731707317073171</v>
      </c>
      <c r="O31" s="75">
        <v>0</v>
      </c>
      <c r="P31" s="75">
        <v>0</v>
      </c>
      <c r="Q31" s="36" t="s">
        <v>163</v>
      </c>
      <c r="R31" s="36" t="s">
        <v>164</v>
      </c>
      <c r="S31" s="36" t="s">
        <v>165</v>
      </c>
      <c r="T31" s="10">
        <f t="shared" ref="T31:T34" si="9">(K31+M31)/J31</f>
        <v>0.731707317073171</v>
      </c>
      <c r="U31" s="2">
        <f>M31-[1]总体情况!M32</f>
        <v>600</v>
      </c>
    </row>
    <row r="32" s="4" customFormat="1" ht="71" customHeight="1" spans="1:21">
      <c r="A32" s="61">
        <v>23</v>
      </c>
      <c r="B32" s="36" t="s">
        <v>166</v>
      </c>
      <c r="C32" s="54" t="s">
        <v>77</v>
      </c>
      <c r="D32" s="54" t="s">
        <v>69</v>
      </c>
      <c r="E32" s="41" t="s">
        <v>70</v>
      </c>
      <c r="F32" s="43" t="s">
        <v>167</v>
      </c>
      <c r="G32" s="39" t="s">
        <v>139</v>
      </c>
      <c r="H32" s="35">
        <v>44256</v>
      </c>
      <c r="I32" s="35">
        <v>44531</v>
      </c>
      <c r="J32" s="75">
        <v>1075</v>
      </c>
      <c r="K32" s="50">
        <v>0</v>
      </c>
      <c r="L32" s="75">
        <v>1075</v>
      </c>
      <c r="M32" s="75">
        <v>800</v>
      </c>
      <c r="N32" s="76">
        <f t="shared" si="2"/>
        <v>0.744186046511628</v>
      </c>
      <c r="O32" s="75">
        <v>0</v>
      </c>
      <c r="P32" s="75">
        <v>0</v>
      </c>
      <c r="Q32" s="36" t="s">
        <v>168</v>
      </c>
      <c r="R32" s="36" t="s">
        <v>169</v>
      </c>
      <c r="S32" s="36" t="s">
        <v>81</v>
      </c>
      <c r="T32" s="10">
        <f t="shared" si="9"/>
        <v>0.744186046511628</v>
      </c>
      <c r="U32" s="2">
        <f>M32-[1]总体情况!M33</f>
        <v>42</v>
      </c>
    </row>
    <row r="33" s="4" customFormat="1" ht="90" customHeight="1" spans="1:21">
      <c r="A33" s="61">
        <v>24</v>
      </c>
      <c r="B33" s="36" t="s">
        <v>170</v>
      </c>
      <c r="C33" s="54" t="s">
        <v>77</v>
      </c>
      <c r="D33" s="54" t="s">
        <v>69</v>
      </c>
      <c r="E33" s="41" t="s">
        <v>70</v>
      </c>
      <c r="F33" s="36" t="s">
        <v>171</v>
      </c>
      <c r="G33" s="39" t="s">
        <v>139</v>
      </c>
      <c r="H33" s="35">
        <v>44256</v>
      </c>
      <c r="I33" s="35">
        <v>44531</v>
      </c>
      <c r="J33" s="75">
        <v>1169</v>
      </c>
      <c r="K33" s="50">
        <v>0</v>
      </c>
      <c r="L33" s="75">
        <v>1169</v>
      </c>
      <c r="M33" s="75">
        <v>800</v>
      </c>
      <c r="N33" s="76">
        <f t="shared" si="2"/>
        <v>0.684345594525235</v>
      </c>
      <c r="O33" s="75">
        <v>0</v>
      </c>
      <c r="P33" s="75">
        <v>0</v>
      </c>
      <c r="Q33" s="36" t="s">
        <v>168</v>
      </c>
      <c r="R33" s="36" t="s">
        <v>172</v>
      </c>
      <c r="S33" s="36" t="s">
        <v>81</v>
      </c>
      <c r="T33" s="10">
        <f t="shared" si="9"/>
        <v>0.684345594525235</v>
      </c>
      <c r="U33" s="2">
        <f>M33-[1]总体情况!M34</f>
        <v>8</v>
      </c>
    </row>
    <row r="34" s="2" customFormat="1" ht="118" customHeight="1" spans="1:21">
      <c r="A34" s="61">
        <v>25</v>
      </c>
      <c r="B34" s="52" t="s">
        <v>173</v>
      </c>
      <c r="C34" s="62" t="s">
        <v>26</v>
      </c>
      <c r="D34" s="62" t="s">
        <v>174</v>
      </c>
      <c r="E34" s="38" t="s">
        <v>118</v>
      </c>
      <c r="F34" s="43" t="s">
        <v>175</v>
      </c>
      <c r="G34" s="39" t="s">
        <v>145</v>
      </c>
      <c r="H34" s="35">
        <v>44335</v>
      </c>
      <c r="I34" s="35">
        <v>44630</v>
      </c>
      <c r="J34" s="75">
        <v>6058</v>
      </c>
      <c r="K34" s="75">
        <v>0</v>
      </c>
      <c r="L34" s="75">
        <v>4000</v>
      </c>
      <c r="M34" s="75">
        <v>500</v>
      </c>
      <c r="N34" s="76">
        <f t="shared" si="2"/>
        <v>0.125</v>
      </c>
      <c r="O34" s="52">
        <v>2000</v>
      </c>
      <c r="P34" s="52">
        <v>4058</v>
      </c>
      <c r="Q34" s="36" t="s">
        <v>176</v>
      </c>
      <c r="R34" s="36" t="s">
        <v>177</v>
      </c>
      <c r="S34" s="36" t="s">
        <v>178</v>
      </c>
      <c r="T34" s="10">
        <f t="shared" si="9"/>
        <v>0.0825354902608122</v>
      </c>
      <c r="U34" s="2">
        <f>M34-[1]总体情况!M35</f>
        <v>213</v>
      </c>
    </row>
    <row r="35" s="2" customFormat="1" ht="106" customHeight="1" spans="1:21">
      <c r="A35" s="61">
        <v>26</v>
      </c>
      <c r="B35" s="52" t="s">
        <v>179</v>
      </c>
      <c r="C35" s="51" t="s">
        <v>35</v>
      </c>
      <c r="D35" s="63" t="s">
        <v>35</v>
      </c>
      <c r="E35" s="38" t="s">
        <v>180</v>
      </c>
      <c r="F35" s="43" t="s">
        <v>181</v>
      </c>
      <c r="G35" s="39" t="s">
        <v>139</v>
      </c>
      <c r="H35" s="35">
        <v>44409</v>
      </c>
      <c r="I35" s="35">
        <v>44531</v>
      </c>
      <c r="J35" s="75">
        <v>1735</v>
      </c>
      <c r="K35" s="75">
        <v>0</v>
      </c>
      <c r="L35" s="75">
        <v>1735</v>
      </c>
      <c r="M35" s="75">
        <v>0</v>
      </c>
      <c r="N35" s="76">
        <f t="shared" si="2"/>
        <v>0</v>
      </c>
      <c r="O35" s="52">
        <v>850</v>
      </c>
      <c r="P35" s="52">
        <v>850</v>
      </c>
      <c r="Q35" s="36" t="s">
        <v>182</v>
      </c>
      <c r="R35" s="36" t="s">
        <v>183</v>
      </c>
      <c r="S35" s="36" t="s">
        <v>184</v>
      </c>
      <c r="T35" s="10"/>
      <c r="U35" s="2">
        <f>M35-[1]总体情况!M36</f>
        <v>0</v>
      </c>
    </row>
    <row r="36" s="2" customFormat="1" ht="103" customHeight="1" spans="1:21">
      <c r="A36" s="61">
        <v>27</v>
      </c>
      <c r="B36" s="52" t="s">
        <v>185</v>
      </c>
      <c r="C36" s="63" t="s">
        <v>77</v>
      </c>
      <c r="D36" s="63" t="s">
        <v>69</v>
      </c>
      <c r="E36" s="38" t="s">
        <v>70</v>
      </c>
      <c r="F36" s="43" t="s">
        <v>186</v>
      </c>
      <c r="G36" s="39" t="s">
        <v>139</v>
      </c>
      <c r="H36" s="35">
        <v>44440</v>
      </c>
      <c r="I36" s="35">
        <v>44531</v>
      </c>
      <c r="J36" s="75">
        <v>2500</v>
      </c>
      <c r="K36" s="75">
        <v>0</v>
      </c>
      <c r="L36" s="75">
        <v>2500</v>
      </c>
      <c r="M36" s="75">
        <v>0</v>
      </c>
      <c r="N36" s="76">
        <v>0</v>
      </c>
      <c r="O36" s="52">
        <v>2500</v>
      </c>
      <c r="P36" s="52">
        <v>2500</v>
      </c>
      <c r="Q36" s="36" t="s">
        <v>187</v>
      </c>
      <c r="R36" s="36" t="s">
        <v>188</v>
      </c>
      <c r="S36" s="36" t="s">
        <v>189</v>
      </c>
      <c r="T36" s="10"/>
      <c r="U36" s="2">
        <f>M36-[1]总体情况!M37</f>
        <v>0</v>
      </c>
    </row>
    <row r="37" s="2" customFormat="1" ht="26" customHeight="1" spans="1:21">
      <c r="A37" s="58" t="s">
        <v>190</v>
      </c>
      <c r="B37" s="56"/>
      <c r="C37" s="56"/>
      <c r="D37" s="56"/>
      <c r="E37" s="56"/>
      <c r="F37" s="57"/>
      <c r="G37" s="46"/>
      <c r="H37" s="49"/>
      <c r="I37" s="49"/>
      <c r="J37" s="78">
        <f t="shared" ref="J37:M37" si="10">SUM(J38:J46)</f>
        <v>57198</v>
      </c>
      <c r="K37" s="78">
        <f t="shared" si="10"/>
        <v>0</v>
      </c>
      <c r="L37" s="78">
        <f t="shared" si="10"/>
        <v>19433</v>
      </c>
      <c r="M37" s="79">
        <f t="shared" si="10"/>
        <v>350</v>
      </c>
      <c r="N37" s="74">
        <f>M37/L37</f>
        <v>0.0180106005248804</v>
      </c>
      <c r="O37" s="78">
        <f>SUM(O38:O46)</f>
        <v>16838</v>
      </c>
      <c r="P37" s="78">
        <f>SUM(P38:P46)</f>
        <v>54638</v>
      </c>
      <c r="Q37" s="36"/>
      <c r="R37" s="36"/>
      <c r="S37" s="36"/>
      <c r="T37" s="10"/>
      <c r="U37" s="2">
        <f>M37-[1]总体情况!M38</f>
        <v>220</v>
      </c>
    </row>
    <row r="38" s="4" customFormat="1" ht="203" customHeight="1" spans="1:21">
      <c r="A38" s="61">
        <v>28</v>
      </c>
      <c r="B38" s="36" t="s">
        <v>191</v>
      </c>
      <c r="C38" s="41" t="s">
        <v>26</v>
      </c>
      <c r="D38" s="41" t="s">
        <v>27</v>
      </c>
      <c r="E38" s="38" t="s">
        <v>28</v>
      </c>
      <c r="F38" s="43" t="s">
        <v>192</v>
      </c>
      <c r="G38" s="39" t="s">
        <v>131</v>
      </c>
      <c r="H38" s="35">
        <v>44348</v>
      </c>
      <c r="I38" s="35">
        <v>44805</v>
      </c>
      <c r="J38" s="75">
        <v>24530</v>
      </c>
      <c r="K38" s="75">
        <v>0</v>
      </c>
      <c r="L38" s="75">
        <v>8000</v>
      </c>
      <c r="M38" s="75">
        <v>0</v>
      </c>
      <c r="N38" s="76">
        <f>M38/L38</f>
        <v>0</v>
      </c>
      <c r="O38" s="52">
        <v>8000</v>
      </c>
      <c r="P38" s="52">
        <v>24500</v>
      </c>
      <c r="Q38" s="36" t="s">
        <v>193</v>
      </c>
      <c r="R38" s="36" t="s">
        <v>194</v>
      </c>
      <c r="S38" s="36" t="s">
        <v>195</v>
      </c>
      <c r="T38" s="94"/>
      <c r="U38" s="2">
        <f>M38-[1]总体情况!M39</f>
        <v>0</v>
      </c>
    </row>
    <row r="39" s="4" customFormat="1" ht="60" customHeight="1" spans="1:21">
      <c r="A39" s="61">
        <v>29</v>
      </c>
      <c r="B39" s="36" t="s">
        <v>196</v>
      </c>
      <c r="C39" s="41" t="s">
        <v>26</v>
      </c>
      <c r="D39" s="41" t="s">
        <v>27</v>
      </c>
      <c r="E39" s="38" t="s">
        <v>28</v>
      </c>
      <c r="F39" s="43" t="s">
        <v>197</v>
      </c>
      <c r="G39" s="39" t="s">
        <v>139</v>
      </c>
      <c r="H39" s="35">
        <v>44348</v>
      </c>
      <c r="I39" s="35">
        <v>44531</v>
      </c>
      <c r="J39" s="75">
        <v>1000</v>
      </c>
      <c r="K39" s="75">
        <v>0</v>
      </c>
      <c r="L39" s="75">
        <v>1000</v>
      </c>
      <c r="M39" s="75">
        <v>0</v>
      </c>
      <c r="N39" s="76">
        <f t="shared" ref="N39:N76" si="11">M39/L39</f>
        <v>0</v>
      </c>
      <c r="O39" s="52">
        <v>1000</v>
      </c>
      <c r="P39" s="52">
        <v>1000</v>
      </c>
      <c r="Q39" s="36" t="s">
        <v>198</v>
      </c>
      <c r="R39" s="36" t="s">
        <v>199</v>
      </c>
      <c r="S39" s="36" t="s">
        <v>200</v>
      </c>
      <c r="T39" s="94"/>
      <c r="U39" s="2">
        <f>M39-[1]总体情况!M40</f>
        <v>0</v>
      </c>
    </row>
    <row r="40" s="4" customFormat="1" ht="101" customHeight="1" spans="1:21">
      <c r="A40" s="61">
        <v>30</v>
      </c>
      <c r="B40" s="36" t="s">
        <v>201</v>
      </c>
      <c r="C40" s="64" t="s">
        <v>202</v>
      </c>
      <c r="D40" s="54" t="s">
        <v>203</v>
      </c>
      <c r="E40" s="38" t="s">
        <v>28</v>
      </c>
      <c r="F40" s="43" t="s">
        <v>204</v>
      </c>
      <c r="G40" s="39" t="s">
        <v>131</v>
      </c>
      <c r="H40" s="35">
        <v>44257</v>
      </c>
      <c r="I40" s="35">
        <v>44714</v>
      </c>
      <c r="J40" s="75">
        <v>5402</v>
      </c>
      <c r="K40" s="50">
        <v>0</v>
      </c>
      <c r="L40" s="75">
        <v>2000</v>
      </c>
      <c r="M40" s="75">
        <v>0</v>
      </c>
      <c r="N40" s="76">
        <f t="shared" si="11"/>
        <v>0</v>
      </c>
      <c r="O40" s="75">
        <v>635</v>
      </c>
      <c r="P40" s="75">
        <v>4102</v>
      </c>
      <c r="Q40" s="36" t="s">
        <v>205</v>
      </c>
      <c r="R40" s="36" t="s">
        <v>206</v>
      </c>
      <c r="S40" s="36" t="s">
        <v>207</v>
      </c>
      <c r="T40" s="94"/>
      <c r="U40" s="2">
        <f>M40-[1]总体情况!M41</f>
        <v>0</v>
      </c>
    </row>
    <row r="41" s="4" customFormat="1" ht="51" customHeight="1" spans="1:21">
      <c r="A41" s="61">
        <v>31</v>
      </c>
      <c r="B41" s="44" t="s">
        <v>208</v>
      </c>
      <c r="C41" s="51" t="s">
        <v>209</v>
      </c>
      <c r="D41" s="51" t="s">
        <v>209</v>
      </c>
      <c r="E41" s="41" t="s">
        <v>210</v>
      </c>
      <c r="F41" s="48" t="s">
        <v>211</v>
      </c>
      <c r="G41" s="46" t="s">
        <v>139</v>
      </c>
      <c r="H41" s="35">
        <v>44256</v>
      </c>
      <c r="I41" s="35">
        <v>44440</v>
      </c>
      <c r="J41" s="50">
        <v>653</v>
      </c>
      <c r="K41" s="75">
        <v>0</v>
      </c>
      <c r="L41" s="50">
        <v>653</v>
      </c>
      <c r="M41" s="50">
        <v>0</v>
      </c>
      <c r="N41" s="76">
        <f t="shared" si="11"/>
        <v>0</v>
      </c>
      <c r="O41" s="75">
        <v>653</v>
      </c>
      <c r="P41" s="75">
        <v>653</v>
      </c>
      <c r="Q41" s="36" t="s">
        <v>198</v>
      </c>
      <c r="R41" s="36" t="s">
        <v>212</v>
      </c>
      <c r="S41" s="36" t="s">
        <v>213</v>
      </c>
      <c r="T41" s="94"/>
      <c r="U41" s="2">
        <f>M41-[1]总体情况!M42</f>
        <v>0</v>
      </c>
    </row>
    <row r="42" s="4" customFormat="1" ht="88" customHeight="1" spans="1:22">
      <c r="A42" s="61">
        <v>32</v>
      </c>
      <c r="B42" s="36" t="s">
        <v>214</v>
      </c>
      <c r="C42" s="51" t="s">
        <v>68</v>
      </c>
      <c r="D42" s="51" t="s">
        <v>69</v>
      </c>
      <c r="E42" s="38" t="s">
        <v>70</v>
      </c>
      <c r="F42" s="43" t="s">
        <v>215</v>
      </c>
      <c r="G42" s="39" t="s">
        <v>216</v>
      </c>
      <c r="H42" s="35">
        <v>44228</v>
      </c>
      <c r="I42" s="35">
        <v>44531</v>
      </c>
      <c r="J42" s="75">
        <v>3333</v>
      </c>
      <c r="K42" s="75">
        <v>0</v>
      </c>
      <c r="L42" s="75">
        <v>3000</v>
      </c>
      <c r="M42" s="75">
        <v>0</v>
      </c>
      <c r="N42" s="76">
        <f t="shared" si="11"/>
        <v>0</v>
      </c>
      <c r="O42" s="52">
        <v>3000</v>
      </c>
      <c r="P42" s="52">
        <v>3333</v>
      </c>
      <c r="Q42" s="36" t="s">
        <v>217</v>
      </c>
      <c r="R42" s="36" t="s">
        <v>218</v>
      </c>
      <c r="S42" s="36" t="s">
        <v>219</v>
      </c>
      <c r="T42" s="94"/>
      <c r="U42" s="2">
        <f>M42-[1]总体情况!M43</f>
        <v>0</v>
      </c>
      <c r="V42" s="2">
        <f t="shared" ref="V42:V44" si="12">(M42+K42)/J42</f>
        <v>0</v>
      </c>
    </row>
    <row r="43" s="4" customFormat="1" ht="133" customHeight="1" spans="1:16384">
      <c r="A43" s="61">
        <v>33</v>
      </c>
      <c r="B43" s="44" t="s">
        <v>220</v>
      </c>
      <c r="C43" s="54" t="s">
        <v>68</v>
      </c>
      <c r="D43" s="54" t="s">
        <v>69</v>
      </c>
      <c r="E43" s="41" t="s">
        <v>70</v>
      </c>
      <c r="F43" s="44" t="s">
        <v>221</v>
      </c>
      <c r="G43" s="39" t="s">
        <v>139</v>
      </c>
      <c r="H43" s="35">
        <v>44256</v>
      </c>
      <c r="I43" s="35">
        <v>44531</v>
      </c>
      <c r="J43" s="77">
        <v>650</v>
      </c>
      <c r="K43" s="50">
        <v>0</v>
      </c>
      <c r="L43" s="77">
        <v>650</v>
      </c>
      <c r="M43" s="77">
        <v>0</v>
      </c>
      <c r="N43" s="76">
        <f t="shared" si="11"/>
        <v>0</v>
      </c>
      <c r="O43" s="75">
        <v>0</v>
      </c>
      <c r="P43" s="75">
        <v>0</v>
      </c>
      <c r="Q43" s="36" t="s">
        <v>222</v>
      </c>
      <c r="R43" s="36" t="s">
        <v>223</v>
      </c>
      <c r="S43" s="43" t="s">
        <v>224</v>
      </c>
      <c r="T43" s="94"/>
      <c r="U43" s="2">
        <f>M43-[1]总体情况!M44</f>
        <v>0</v>
      </c>
      <c r="V43" s="2">
        <f t="shared" si="12"/>
        <v>0</v>
      </c>
      <c r="W43" s="2"/>
      <c r="X43" s="2"/>
      <c r="Y43" s="10"/>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11"/>
      <c r="XDR43" s="11"/>
      <c r="XDS43" s="11"/>
      <c r="XDT43" s="11"/>
      <c r="XDU43" s="11"/>
      <c r="XDV43" s="11"/>
      <c r="XDW43" s="11"/>
      <c r="XDX43" s="11"/>
      <c r="XDY43" s="11"/>
      <c r="XDZ43" s="11"/>
      <c r="XEA43" s="11"/>
      <c r="XEB43" s="11"/>
      <c r="XEC43" s="11"/>
      <c r="XED43" s="11"/>
      <c r="XEE43" s="11"/>
      <c r="XEF43" s="11"/>
      <c r="XEG43" s="11"/>
      <c r="XEH43" s="11"/>
      <c r="XEI43" s="11"/>
      <c r="XEJ43" s="11"/>
      <c r="XEK43" s="11"/>
      <c r="XEL43" s="11"/>
      <c r="XEM43" s="11"/>
      <c r="XEN43" s="11"/>
      <c r="XEO43" s="11"/>
      <c r="XEP43" s="11"/>
      <c r="XEQ43" s="11"/>
      <c r="XER43" s="11"/>
      <c r="XES43" s="11"/>
      <c r="XET43" s="11"/>
      <c r="XEU43" s="11"/>
      <c r="XEV43" s="11"/>
      <c r="XEW43" s="11"/>
      <c r="XEX43" s="11"/>
      <c r="XEY43" s="11"/>
      <c r="XEZ43" s="11"/>
      <c r="XFA43" s="11"/>
      <c r="XFB43" s="11"/>
      <c r="XFC43" s="11"/>
      <c r="XFD43" s="11"/>
    </row>
    <row r="44" ht="103" customHeight="1" spans="1:22">
      <c r="A44" s="61">
        <v>34</v>
      </c>
      <c r="B44" s="44" t="s">
        <v>225</v>
      </c>
      <c r="C44" s="40" t="s">
        <v>68</v>
      </c>
      <c r="D44" s="54" t="s">
        <v>69</v>
      </c>
      <c r="E44" s="41" t="s">
        <v>70</v>
      </c>
      <c r="F44" s="44" t="s">
        <v>226</v>
      </c>
      <c r="G44" s="39" t="s">
        <v>139</v>
      </c>
      <c r="H44" s="35">
        <v>44256</v>
      </c>
      <c r="I44" s="35">
        <v>44531</v>
      </c>
      <c r="J44" s="77">
        <v>630</v>
      </c>
      <c r="K44" s="77">
        <v>0</v>
      </c>
      <c r="L44" s="77">
        <v>630</v>
      </c>
      <c r="M44" s="77">
        <v>350</v>
      </c>
      <c r="N44" s="76">
        <f t="shared" si="11"/>
        <v>0.555555555555556</v>
      </c>
      <c r="O44" s="77">
        <v>50</v>
      </c>
      <c r="P44" s="77">
        <v>50</v>
      </c>
      <c r="Q44" s="36" t="s">
        <v>227</v>
      </c>
      <c r="R44" s="36" t="s">
        <v>228</v>
      </c>
      <c r="S44" s="36" t="s">
        <v>229</v>
      </c>
      <c r="U44" s="2">
        <f>M44-[1]总体情况!M45</f>
        <v>220</v>
      </c>
      <c r="V44" s="2">
        <f t="shared" si="12"/>
        <v>0.555555555555556</v>
      </c>
    </row>
    <row r="45" s="4" customFormat="1" ht="128" customHeight="1" spans="1:21">
      <c r="A45" s="61">
        <v>35</v>
      </c>
      <c r="B45" s="36" t="s">
        <v>230</v>
      </c>
      <c r="C45" s="54" t="s">
        <v>68</v>
      </c>
      <c r="D45" s="54" t="s">
        <v>69</v>
      </c>
      <c r="E45" s="41" t="s">
        <v>70</v>
      </c>
      <c r="F45" s="43" t="s">
        <v>231</v>
      </c>
      <c r="G45" s="39" t="s">
        <v>139</v>
      </c>
      <c r="H45" s="35">
        <v>44348</v>
      </c>
      <c r="I45" s="35">
        <v>44621</v>
      </c>
      <c r="J45" s="75">
        <v>1000</v>
      </c>
      <c r="K45" s="50">
        <v>0</v>
      </c>
      <c r="L45" s="75">
        <v>500</v>
      </c>
      <c r="M45" s="75">
        <v>0</v>
      </c>
      <c r="N45" s="76">
        <f t="shared" si="11"/>
        <v>0</v>
      </c>
      <c r="O45" s="75">
        <v>500</v>
      </c>
      <c r="P45" s="75">
        <v>1000</v>
      </c>
      <c r="Q45" s="36" t="s">
        <v>232</v>
      </c>
      <c r="R45" s="36" t="s">
        <v>233</v>
      </c>
      <c r="S45" s="36" t="s">
        <v>234</v>
      </c>
      <c r="T45" s="94"/>
      <c r="U45" s="2">
        <f>M45-[1]总体情况!M46</f>
        <v>0</v>
      </c>
    </row>
    <row r="46" s="4" customFormat="1" ht="47" customHeight="1" spans="1:21">
      <c r="A46" s="61">
        <v>36</v>
      </c>
      <c r="B46" s="36" t="s">
        <v>235</v>
      </c>
      <c r="C46" s="54" t="s">
        <v>68</v>
      </c>
      <c r="D46" s="54" t="s">
        <v>69</v>
      </c>
      <c r="E46" s="41" t="s">
        <v>70</v>
      </c>
      <c r="F46" s="36" t="s">
        <v>236</v>
      </c>
      <c r="G46" s="39" t="s">
        <v>131</v>
      </c>
      <c r="H46" s="35">
        <v>44470</v>
      </c>
      <c r="I46" s="35">
        <v>44896</v>
      </c>
      <c r="J46" s="75">
        <v>20000</v>
      </c>
      <c r="K46" s="50">
        <v>0</v>
      </c>
      <c r="L46" s="75">
        <v>3000</v>
      </c>
      <c r="M46" s="75">
        <v>0</v>
      </c>
      <c r="N46" s="76">
        <f t="shared" si="11"/>
        <v>0</v>
      </c>
      <c r="O46" s="75">
        <v>3000</v>
      </c>
      <c r="P46" s="75">
        <v>20000</v>
      </c>
      <c r="Q46" s="36" t="s">
        <v>198</v>
      </c>
      <c r="R46" s="36" t="s">
        <v>199</v>
      </c>
      <c r="S46" s="36" t="s">
        <v>234</v>
      </c>
      <c r="T46" s="94"/>
      <c r="U46" s="2">
        <f>M46-[1]总体情况!M47</f>
        <v>0</v>
      </c>
    </row>
    <row r="47" s="2" customFormat="1" ht="31" customHeight="1" spans="1:21">
      <c r="A47" s="58" t="s">
        <v>237</v>
      </c>
      <c r="B47" s="56"/>
      <c r="C47" s="56"/>
      <c r="D47" s="56"/>
      <c r="E47" s="56"/>
      <c r="F47" s="57"/>
      <c r="G47" s="46"/>
      <c r="H47" s="49"/>
      <c r="I47" s="49"/>
      <c r="J47" s="78">
        <f t="shared" ref="J47:M47" si="13">SUM(J48:J49)</f>
        <v>2816</v>
      </c>
      <c r="K47" s="78">
        <f t="shared" si="13"/>
        <v>0</v>
      </c>
      <c r="L47" s="78">
        <f t="shared" si="13"/>
        <v>2016</v>
      </c>
      <c r="M47" s="78">
        <f t="shared" si="13"/>
        <v>0</v>
      </c>
      <c r="N47" s="74">
        <f t="shared" si="11"/>
        <v>0</v>
      </c>
      <c r="O47" s="78">
        <f>SUM(O48:O49)</f>
        <v>2016</v>
      </c>
      <c r="P47" s="78">
        <f>SUM(P48:P49)</f>
        <v>2816</v>
      </c>
      <c r="Q47" s="36"/>
      <c r="R47" s="36"/>
      <c r="S47" s="36"/>
      <c r="T47" s="10"/>
      <c r="U47" s="2">
        <f>M47-[1]总体情况!M48</f>
        <v>0</v>
      </c>
    </row>
    <row r="48" s="4" customFormat="1" ht="47" customHeight="1" spans="1:21">
      <c r="A48" s="61">
        <v>37</v>
      </c>
      <c r="B48" s="44" t="s">
        <v>238</v>
      </c>
      <c r="C48" s="42" t="s">
        <v>239</v>
      </c>
      <c r="D48" s="42" t="s">
        <v>239</v>
      </c>
      <c r="E48" s="41" t="s">
        <v>210</v>
      </c>
      <c r="F48" s="44" t="s">
        <v>240</v>
      </c>
      <c r="G48" s="39" t="s">
        <v>139</v>
      </c>
      <c r="H48" s="35">
        <v>44348</v>
      </c>
      <c r="I48" s="35">
        <v>44682</v>
      </c>
      <c r="J48" s="75">
        <v>1800</v>
      </c>
      <c r="K48" s="50">
        <v>0</v>
      </c>
      <c r="L48" s="75">
        <v>1000</v>
      </c>
      <c r="M48" s="75">
        <v>0</v>
      </c>
      <c r="N48" s="76">
        <f t="shared" si="11"/>
        <v>0</v>
      </c>
      <c r="O48" s="75">
        <v>1000</v>
      </c>
      <c r="P48" s="75">
        <v>1800</v>
      </c>
      <c r="Q48" s="36" t="s">
        <v>241</v>
      </c>
      <c r="R48" s="36" t="s">
        <v>199</v>
      </c>
      <c r="S48" s="36" t="s">
        <v>242</v>
      </c>
      <c r="T48" s="94"/>
      <c r="U48" s="2">
        <f>M48-[1]总体情况!M49</f>
        <v>0</v>
      </c>
    </row>
    <row r="49" s="4" customFormat="1" ht="42" customHeight="1" spans="1:21">
      <c r="A49" s="61">
        <v>38</v>
      </c>
      <c r="B49" s="65" t="s">
        <v>243</v>
      </c>
      <c r="C49" s="42" t="s">
        <v>244</v>
      </c>
      <c r="D49" s="42" t="s">
        <v>244</v>
      </c>
      <c r="E49" s="41" t="s">
        <v>210</v>
      </c>
      <c r="F49" s="65" t="s">
        <v>245</v>
      </c>
      <c r="G49" s="39" t="s">
        <v>139</v>
      </c>
      <c r="H49" s="35">
        <v>44317</v>
      </c>
      <c r="I49" s="35">
        <v>44531</v>
      </c>
      <c r="J49" s="50">
        <v>1016</v>
      </c>
      <c r="K49" s="50">
        <v>0</v>
      </c>
      <c r="L49" s="75">
        <v>1016</v>
      </c>
      <c r="M49" s="75">
        <v>0</v>
      </c>
      <c r="N49" s="76">
        <f t="shared" si="11"/>
        <v>0</v>
      </c>
      <c r="O49" s="75">
        <v>1016</v>
      </c>
      <c r="P49" s="75">
        <v>1016</v>
      </c>
      <c r="Q49" s="36" t="s">
        <v>246</v>
      </c>
      <c r="R49" s="36" t="s">
        <v>212</v>
      </c>
      <c r="S49" s="36" t="s">
        <v>247</v>
      </c>
      <c r="T49" s="94"/>
      <c r="U49" s="2">
        <f>M49-[1]总体情况!M50</f>
        <v>0</v>
      </c>
    </row>
    <row r="50" ht="26" customHeight="1" spans="1:21">
      <c r="A50" s="66" t="s">
        <v>248</v>
      </c>
      <c r="B50" s="66"/>
      <c r="C50" s="66"/>
      <c r="D50" s="66"/>
      <c r="E50" s="66"/>
      <c r="F50" s="66"/>
      <c r="G50" s="39"/>
      <c r="H50" s="35"/>
      <c r="I50" s="35"/>
      <c r="J50" s="73">
        <f t="shared" ref="J50:M50" si="14">J51+J62</f>
        <v>715983</v>
      </c>
      <c r="K50" s="73">
        <f t="shared" si="14"/>
        <v>79103</v>
      </c>
      <c r="L50" s="73">
        <f t="shared" si="14"/>
        <v>100013</v>
      </c>
      <c r="M50" s="73">
        <f t="shared" si="14"/>
        <v>14900</v>
      </c>
      <c r="N50" s="74">
        <f t="shared" si="11"/>
        <v>0.148980632517773</v>
      </c>
      <c r="O50" s="73">
        <f>O51+O62</f>
        <v>0</v>
      </c>
      <c r="P50" s="73">
        <f>P51+P62</f>
        <v>0</v>
      </c>
      <c r="Q50" s="36"/>
      <c r="R50" s="36"/>
      <c r="S50" s="36"/>
      <c r="U50" s="2">
        <f>M50-[1]总体情况!M51</f>
        <v>6001</v>
      </c>
    </row>
    <row r="51" ht="26" customHeight="1" spans="1:21">
      <c r="A51" s="66" t="s">
        <v>249</v>
      </c>
      <c r="B51" s="66"/>
      <c r="C51" s="66"/>
      <c r="D51" s="66"/>
      <c r="E51" s="66"/>
      <c r="F51" s="66"/>
      <c r="G51" s="39"/>
      <c r="H51" s="35"/>
      <c r="I51" s="35"/>
      <c r="J51" s="14">
        <f t="shared" ref="J51:M51" si="15">SUM(J52:J61)</f>
        <v>463988</v>
      </c>
      <c r="K51" s="14">
        <f t="shared" si="15"/>
        <v>79103</v>
      </c>
      <c r="L51" s="14">
        <f t="shared" si="15"/>
        <v>55513</v>
      </c>
      <c r="M51" s="81">
        <f t="shared" si="15"/>
        <v>12400</v>
      </c>
      <c r="N51" s="74">
        <f t="shared" si="11"/>
        <v>0.223371102264334</v>
      </c>
      <c r="O51" s="14">
        <f>SUM(O52:O61)</f>
        <v>0</v>
      </c>
      <c r="P51" s="14">
        <f>SUM(P52:P61)</f>
        <v>0</v>
      </c>
      <c r="Q51" s="36"/>
      <c r="R51" s="36"/>
      <c r="S51" s="36"/>
      <c r="U51" s="2">
        <f>M51-[1]总体情况!M52</f>
        <v>4964</v>
      </c>
    </row>
    <row r="52" s="4" customFormat="1" ht="131" customHeight="1" spans="1:21">
      <c r="A52" s="67">
        <v>39</v>
      </c>
      <c r="B52" s="36" t="s">
        <v>250</v>
      </c>
      <c r="C52" s="40" t="s">
        <v>251</v>
      </c>
      <c r="D52" s="40" t="s">
        <v>27</v>
      </c>
      <c r="E52" s="38" t="s">
        <v>28</v>
      </c>
      <c r="F52" s="36" t="s">
        <v>252</v>
      </c>
      <c r="G52" s="39" t="s">
        <v>253</v>
      </c>
      <c r="H52" s="47">
        <v>43525</v>
      </c>
      <c r="I52" s="47">
        <v>45261</v>
      </c>
      <c r="J52" s="75">
        <v>100000</v>
      </c>
      <c r="K52" s="75">
        <v>13353</v>
      </c>
      <c r="L52" s="75">
        <v>10000</v>
      </c>
      <c r="M52" s="75">
        <v>2700</v>
      </c>
      <c r="N52" s="76">
        <f t="shared" si="11"/>
        <v>0.27</v>
      </c>
      <c r="O52" s="50">
        <v>0</v>
      </c>
      <c r="P52" s="50">
        <v>0</v>
      </c>
      <c r="Q52" s="36" t="s">
        <v>254</v>
      </c>
      <c r="R52" s="36" t="s">
        <v>255</v>
      </c>
      <c r="S52" s="36" t="s">
        <v>256</v>
      </c>
      <c r="T52" s="94">
        <f>(9+12+6)/(9+12+12+12+12)</f>
        <v>0.473684210526316</v>
      </c>
      <c r="U52" s="2">
        <f>M52-[1]总体情况!M53</f>
        <v>2389</v>
      </c>
    </row>
    <row r="53" s="4" customFormat="1" ht="141" customHeight="1" spans="1:21">
      <c r="A53" s="67">
        <v>40</v>
      </c>
      <c r="B53" s="36" t="s">
        <v>257</v>
      </c>
      <c r="C53" s="40" t="s">
        <v>258</v>
      </c>
      <c r="D53" s="40" t="s">
        <v>27</v>
      </c>
      <c r="E53" s="38" t="s">
        <v>28</v>
      </c>
      <c r="F53" s="36" t="s">
        <v>259</v>
      </c>
      <c r="G53" s="39" t="s">
        <v>30</v>
      </c>
      <c r="H53" s="47">
        <v>43313</v>
      </c>
      <c r="I53" s="47">
        <v>44531</v>
      </c>
      <c r="J53" s="50">
        <v>46000</v>
      </c>
      <c r="K53" s="75">
        <v>12069</v>
      </c>
      <c r="L53" s="75">
        <v>10000</v>
      </c>
      <c r="M53" s="75">
        <v>1200</v>
      </c>
      <c r="N53" s="76">
        <f t="shared" si="11"/>
        <v>0.12</v>
      </c>
      <c r="O53" s="50">
        <v>0</v>
      </c>
      <c r="P53" s="50">
        <v>0</v>
      </c>
      <c r="Q53" s="36" t="s">
        <v>260</v>
      </c>
      <c r="R53" s="36" t="s">
        <v>261</v>
      </c>
      <c r="S53" s="36" t="s">
        <v>262</v>
      </c>
      <c r="T53" s="10">
        <f t="shared" ref="T53:T56" si="16">(K53+M53)/J53</f>
        <v>0.28845652173913</v>
      </c>
      <c r="U53" s="2">
        <f>M53-[1]总体情况!M54</f>
        <v>597</v>
      </c>
    </row>
    <row r="54" ht="132" customHeight="1" spans="1:21">
      <c r="A54" s="67">
        <v>41</v>
      </c>
      <c r="B54" s="36" t="s">
        <v>263</v>
      </c>
      <c r="C54" s="40" t="s">
        <v>264</v>
      </c>
      <c r="D54" s="62" t="s">
        <v>239</v>
      </c>
      <c r="E54" s="38" t="s">
        <v>210</v>
      </c>
      <c r="F54" s="36" t="s">
        <v>265</v>
      </c>
      <c r="G54" s="39" t="s">
        <v>266</v>
      </c>
      <c r="H54" s="47">
        <v>44166</v>
      </c>
      <c r="I54" s="47">
        <v>44348</v>
      </c>
      <c r="J54" s="82">
        <v>4200</v>
      </c>
      <c r="K54" s="75">
        <v>0</v>
      </c>
      <c r="L54" s="75">
        <v>4200</v>
      </c>
      <c r="M54" s="75">
        <v>1800</v>
      </c>
      <c r="N54" s="76">
        <f t="shared" si="11"/>
        <v>0.428571428571429</v>
      </c>
      <c r="O54" s="50">
        <v>0</v>
      </c>
      <c r="P54" s="50">
        <v>0</v>
      </c>
      <c r="Q54" s="36" t="s">
        <v>267</v>
      </c>
      <c r="R54" s="36" t="s">
        <v>268</v>
      </c>
      <c r="S54" s="36" t="s">
        <v>269</v>
      </c>
      <c r="T54" s="10">
        <f t="shared" si="16"/>
        <v>0.428571428571429</v>
      </c>
      <c r="U54" s="2">
        <f>M54-[1]总体情况!M55</f>
        <v>254</v>
      </c>
    </row>
    <row r="55" s="4" customFormat="1" ht="123" customHeight="1" spans="1:21">
      <c r="A55" s="67">
        <v>42</v>
      </c>
      <c r="B55" s="44" t="s">
        <v>270</v>
      </c>
      <c r="C55" s="62" t="s">
        <v>271</v>
      </c>
      <c r="D55" s="62" t="s">
        <v>272</v>
      </c>
      <c r="E55" s="41" t="s">
        <v>210</v>
      </c>
      <c r="F55" s="48" t="s">
        <v>273</v>
      </c>
      <c r="G55" s="46" t="s">
        <v>57</v>
      </c>
      <c r="H55" s="35">
        <v>43252</v>
      </c>
      <c r="I55" s="35">
        <v>44896</v>
      </c>
      <c r="J55" s="75">
        <v>15000</v>
      </c>
      <c r="K55" s="75">
        <v>5886</v>
      </c>
      <c r="L55" s="75">
        <v>2000</v>
      </c>
      <c r="M55" s="75">
        <v>400</v>
      </c>
      <c r="N55" s="76">
        <f t="shared" si="11"/>
        <v>0.2</v>
      </c>
      <c r="O55" s="50">
        <v>0</v>
      </c>
      <c r="P55" s="50">
        <v>0</v>
      </c>
      <c r="Q55" s="36" t="s">
        <v>274</v>
      </c>
      <c r="R55" s="36" t="s">
        <v>275</v>
      </c>
      <c r="S55" s="36" t="s">
        <v>276</v>
      </c>
      <c r="T55" s="10">
        <f t="shared" si="16"/>
        <v>0.419066666666667</v>
      </c>
      <c r="U55" s="2">
        <f>M55-[1]总体情况!M56</f>
        <v>190</v>
      </c>
    </row>
    <row r="56" s="4" customFormat="1" ht="77" customHeight="1" spans="1:21">
      <c r="A56" s="67">
        <v>43</v>
      </c>
      <c r="B56" s="36" t="s">
        <v>277</v>
      </c>
      <c r="C56" s="68" t="s">
        <v>278</v>
      </c>
      <c r="D56" s="62" t="s">
        <v>244</v>
      </c>
      <c r="E56" s="38" t="s">
        <v>210</v>
      </c>
      <c r="F56" s="43" t="s">
        <v>279</v>
      </c>
      <c r="G56" s="39" t="s">
        <v>280</v>
      </c>
      <c r="H56" s="47">
        <v>43952</v>
      </c>
      <c r="I56" s="47">
        <v>44713</v>
      </c>
      <c r="J56" s="52">
        <v>15000</v>
      </c>
      <c r="K56" s="75">
        <v>0</v>
      </c>
      <c r="L56" s="52">
        <v>8000</v>
      </c>
      <c r="M56" s="52">
        <v>0</v>
      </c>
      <c r="N56" s="76">
        <f t="shared" si="11"/>
        <v>0</v>
      </c>
      <c r="O56" s="50">
        <v>0</v>
      </c>
      <c r="P56" s="50">
        <v>0</v>
      </c>
      <c r="Q56" s="36" t="s">
        <v>281</v>
      </c>
      <c r="R56" s="36" t="s">
        <v>282</v>
      </c>
      <c r="S56" s="36" t="s">
        <v>283</v>
      </c>
      <c r="T56" s="10">
        <f t="shared" si="16"/>
        <v>0</v>
      </c>
      <c r="U56" s="2">
        <f>M56-[1]总体情况!M57</f>
        <v>0</v>
      </c>
    </row>
    <row r="57" ht="189" customHeight="1" spans="1:21">
      <c r="A57" s="67">
        <v>44</v>
      </c>
      <c r="B57" s="44" t="s">
        <v>284</v>
      </c>
      <c r="C57" s="62" t="s">
        <v>285</v>
      </c>
      <c r="D57" s="62" t="s">
        <v>244</v>
      </c>
      <c r="E57" s="41" t="s">
        <v>210</v>
      </c>
      <c r="F57" s="44" t="s">
        <v>286</v>
      </c>
      <c r="G57" s="46" t="s">
        <v>57</v>
      </c>
      <c r="H57" s="35">
        <v>43617</v>
      </c>
      <c r="I57" s="35">
        <v>44896</v>
      </c>
      <c r="J57" s="52">
        <v>214200</v>
      </c>
      <c r="K57" s="52">
        <v>12500</v>
      </c>
      <c r="L57" s="52">
        <v>8000</v>
      </c>
      <c r="M57" s="52">
        <v>3600</v>
      </c>
      <c r="N57" s="76">
        <f t="shared" si="11"/>
        <v>0.45</v>
      </c>
      <c r="O57" s="50">
        <v>0</v>
      </c>
      <c r="P57" s="50">
        <v>0</v>
      </c>
      <c r="Q57" s="95" t="s">
        <v>287</v>
      </c>
      <c r="R57" s="36" t="s">
        <v>288</v>
      </c>
      <c r="S57" s="36" t="s">
        <v>289</v>
      </c>
      <c r="U57" s="2">
        <f>M57-[1]总体情况!M58</f>
        <v>914</v>
      </c>
    </row>
    <row r="58" s="4" customFormat="1" ht="93" customHeight="1" spans="1:21">
      <c r="A58" s="67">
        <v>45</v>
      </c>
      <c r="B58" s="44" t="s">
        <v>290</v>
      </c>
      <c r="C58" s="62" t="s">
        <v>291</v>
      </c>
      <c r="D58" s="62" t="s">
        <v>244</v>
      </c>
      <c r="E58" s="41" t="s">
        <v>210</v>
      </c>
      <c r="F58" s="44" t="s">
        <v>292</v>
      </c>
      <c r="G58" s="46" t="s">
        <v>57</v>
      </c>
      <c r="H58" s="35">
        <v>44075</v>
      </c>
      <c r="I58" s="35">
        <v>44713</v>
      </c>
      <c r="J58" s="83">
        <v>7600</v>
      </c>
      <c r="K58" s="52">
        <v>0</v>
      </c>
      <c r="L58" s="52">
        <v>3000</v>
      </c>
      <c r="M58" s="52">
        <v>700</v>
      </c>
      <c r="N58" s="76">
        <f t="shared" si="11"/>
        <v>0.233333333333333</v>
      </c>
      <c r="O58" s="50">
        <v>0</v>
      </c>
      <c r="P58" s="50">
        <v>0</v>
      </c>
      <c r="Q58" s="36" t="s">
        <v>293</v>
      </c>
      <c r="R58" s="36" t="s">
        <v>288</v>
      </c>
      <c r="S58" s="36" t="s">
        <v>294</v>
      </c>
      <c r="T58" s="94"/>
      <c r="U58" s="2">
        <f>M58-[1]总体情况!M59</f>
        <v>320</v>
      </c>
    </row>
    <row r="59" s="4" customFormat="1" ht="236" customHeight="1" spans="1:21">
      <c r="A59" s="67">
        <v>46</v>
      </c>
      <c r="B59" s="44" t="s">
        <v>295</v>
      </c>
      <c r="C59" s="38" t="s">
        <v>296</v>
      </c>
      <c r="D59" s="41" t="s">
        <v>297</v>
      </c>
      <c r="E59" s="38" t="s">
        <v>50</v>
      </c>
      <c r="F59" s="43" t="s">
        <v>298</v>
      </c>
      <c r="G59" s="46" t="s">
        <v>57</v>
      </c>
      <c r="H59" s="47">
        <v>42736</v>
      </c>
      <c r="I59" s="47">
        <v>44905.1</v>
      </c>
      <c r="J59" s="52">
        <v>45000</v>
      </c>
      <c r="K59" s="75">
        <v>26620</v>
      </c>
      <c r="L59" s="52">
        <v>2000</v>
      </c>
      <c r="M59" s="52">
        <v>700</v>
      </c>
      <c r="N59" s="76">
        <f t="shared" si="11"/>
        <v>0.35</v>
      </c>
      <c r="O59" s="50">
        <v>0</v>
      </c>
      <c r="P59" s="50">
        <v>0</v>
      </c>
      <c r="Q59" s="36" t="s">
        <v>299</v>
      </c>
      <c r="R59" s="43" t="s">
        <v>300</v>
      </c>
      <c r="S59" s="36" t="s">
        <v>301</v>
      </c>
      <c r="T59" s="10">
        <f>(K59+M59)/J59</f>
        <v>0.607111111111111</v>
      </c>
      <c r="U59" s="2">
        <f>M59-[1]总体情况!M60</f>
        <v>168</v>
      </c>
    </row>
    <row r="60" ht="108" customHeight="1" spans="1:21">
      <c r="A60" s="67">
        <v>47</v>
      </c>
      <c r="B60" s="36" t="s">
        <v>302</v>
      </c>
      <c r="C60" s="40" t="s">
        <v>303</v>
      </c>
      <c r="D60" s="62" t="s">
        <v>69</v>
      </c>
      <c r="E60" s="38" t="s">
        <v>70</v>
      </c>
      <c r="F60" s="43" t="s">
        <v>304</v>
      </c>
      <c r="G60" s="39" t="s">
        <v>72</v>
      </c>
      <c r="H60" s="47">
        <v>44075</v>
      </c>
      <c r="I60" s="47">
        <v>44470</v>
      </c>
      <c r="J60" s="75">
        <v>12000</v>
      </c>
      <c r="K60" s="75">
        <v>5182</v>
      </c>
      <c r="L60" s="75">
        <v>6818</v>
      </c>
      <c r="M60" s="75">
        <v>900</v>
      </c>
      <c r="N60" s="76">
        <f t="shared" si="11"/>
        <v>0.132003520093869</v>
      </c>
      <c r="O60" s="50">
        <v>0</v>
      </c>
      <c r="P60" s="50">
        <v>0</v>
      </c>
      <c r="Q60" s="96" t="s">
        <v>305</v>
      </c>
      <c r="R60" s="96" t="s">
        <v>306</v>
      </c>
      <c r="S60" s="36" t="s">
        <v>307</v>
      </c>
      <c r="U60" s="2">
        <f>M60-[1]总体情况!M61</f>
        <v>116</v>
      </c>
    </row>
    <row r="61" ht="80" customHeight="1" spans="1:21">
      <c r="A61" s="67">
        <v>48</v>
      </c>
      <c r="B61" s="36" t="s">
        <v>308</v>
      </c>
      <c r="C61" s="37" t="s">
        <v>309</v>
      </c>
      <c r="D61" s="37" t="s">
        <v>309</v>
      </c>
      <c r="E61" s="38" t="s">
        <v>42</v>
      </c>
      <c r="F61" s="36" t="s">
        <v>310</v>
      </c>
      <c r="G61" s="46" t="s">
        <v>57</v>
      </c>
      <c r="H61" s="47">
        <v>43922</v>
      </c>
      <c r="I61" s="47">
        <v>44470</v>
      </c>
      <c r="J61" s="52">
        <v>4988</v>
      </c>
      <c r="K61" s="75">
        <v>3493</v>
      </c>
      <c r="L61" s="52">
        <v>1495</v>
      </c>
      <c r="M61" s="52">
        <v>400</v>
      </c>
      <c r="N61" s="76">
        <f t="shared" si="11"/>
        <v>0.267558528428094</v>
      </c>
      <c r="O61" s="50">
        <v>0</v>
      </c>
      <c r="P61" s="50">
        <v>0</v>
      </c>
      <c r="Q61" s="36" t="s">
        <v>311</v>
      </c>
      <c r="R61" s="36" t="s">
        <v>312</v>
      </c>
      <c r="S61" s="36" t="s">
        <v>313</v>
      </c>
      <c r="T61" s="10">
        <f>(K61+M61)/J61</f>
        <v>0.780473135525261</v>
      </c>
      <c r="U61" s="2">
        <f>M61-[1]总体情况!M62</f>
        <v>16</v>
      </c>
    </row>
    <row r="62" ht="27" customHeight="1" spans="1:21">
      <c r="A62" s="58" t="s">
        <v>314</v>
      </c>
      <c r="B62" s="66"/>
      <c r="C62" s="66"/>
      <c r="D62" s="66"/>
      <c r="E62" s="66"/>
      <c r="F62" s="66"/>
      <c r="G62" s="46"/>
      <c r="H62" s="35"/>
      <c r="I62" s="35"/>
      <c r="J62" s="84">
        <f t="shared" ref="J62:M62" si="17">J63+J70</f>
        <v>251995</v>
      </c>
      <c r="K62" s="84">
        <f t="shared" si="17"/>
        <v>0</v>
      </c>
      <c r="L62" s="84">
        <f t="shared" si="17"/>
        <v>44500</v>
      </c>
      <c r="M62" s="85">
        <f t="shared" si="17"/>
        <v>2500</v>
      </c>
      <c r="N62" s="74">
        <f t="shared" si="11"/>
        <v>0.0561797752808989</v>
      </c>
      <c r="O62" s="84">
        <f>O63+O70</f>
        <v>0</v>
      </c>
      <c r="P62" s="84">
        <f>P63+P70</f>
        <v>0</v>
      </c>
      <c r="Q62" s="36"/>
      <c r="R62" s="36"/>
      <c r="S62" s="36"/>
      <c r="U62" s="2">
        <f>M62-[1]总体情况!M63</f>
        <v>1037</v>
      </c>
    </row>
    <row r="63" ht="27" customHeight="1" spans="1:21">
      <c r="A63" s="58" t="s">
        <v>315</v>
      </c>
      <c r="B63" s="66"/>
      <c r="C63" s="66"/>
      <c r="D63" s="66"/>
      <c r="E63" s="66"/>
      <c r="F63" s="66"/>
      <c r="G63" s="46"/>
      <c r="H63" s="35"/>
      <c r="I63" s="35"/>
      <c r="J63" s="84">
        <f t="shared" ref="J63:M63" si="18">SUM(J64:J69)</f>
        <v>124885</v>
      </c>
      <c r="K63" s="84">
        <f t="shared" si="18"/>
        <v>0</v>
      </c>
      <c r="L63" s="84">
        <f t="shared" si="18"/>
        <v>27000</v>
      </c>
      <c r="M63" s="85">
        <f t="shared" si="18"/>
        <v>2500</v>
      </c>
      <c r="N63" s="74">
        <f t="shared" si="11"/>
        <v>0.0925925925925926</v>
      </c>
      <c r="O63" s="84">
        <f>SUM(O64:O69)</f>
        <v>0</v>
      </c>
      <c r="P63" s="84">
        <f>SUM(P64:P69)</f>
        <v>0</v>
      </c>
      <c r="Q63" s="36"/>
      <c r="R63" s="36"/>
      <c r="S63" s="36"/>
      <c r="U63" s="2">
        <f>M63-[1]总体情况!M64</f>
        <v>1037</v>
      </c>
    </row>
    <row r="64" s="4" customFormat="1" ht="103" customHeight="1" spans="1:21">
      <c r="A64" s="67">
        <v>49</v>
      </c>
      <c r="B64" s="36" t="s">
        <v>316</v>
      </c>
      <c r="C64" s="68" t="s">
        <v>317</v>
      </c>
      <c r="D64" s="62" t="s">
        <v>27</v>
      </c>
      <c r="E64" s="38" t="s">
        <v>28</v>
      </c>
      <c r="F64" s="36" t="s">
        <v>318</v>
      </c>
      <c r="G64" s="39" t="s">
        <v>131</v>
      </c>
      <c r="H64" s="47">
        <v>44348</v>
      </c>
      <c r="I64" s="47">
        <v>44896</v>
      </c>
      <c r="J64" s="82">
        <v>26000</v>
      </c>
      <c r="K64" s="52">
        <v>0</v>
      </c>
      <c r="L64" s="75">
        <v>5000</v>
      </c>
      <c r="M64" s="75">
        <v>0</v>
      </c>
      <c r="N64" s="76">
        <f t="shared" si="11"/>
        <v>0</v>
      </c>
      <c r="O64" s="50">
        <v>0</v>
      </c>
      <c r="P64" s="50">
        <v>0</v>
      </c>
      <c r="Q64" s="36" t="s">
        <v>319</v>
      </c>
      <c r="R64" s="36" t="s">
        <v>320</v>
      </c>
      <c r="S64" s="36" t="s">
        <v>321</v>
      </c>
      <c r="T64" s="94"/>
      <c r="U64" s="2">
        <f>M64-[1]总体情况!M65</f>
        <v>0</v>
      </c>
    </row>
    <row r="65" s="4" customFormat="1" ht="175" customHeight="1" spans="1:21">
      <c r="A65" s="67">
        <v>50</v>
      </c>
      <c r="B65" s="36" t="s">
        <v>322</v>
      </c>
      <c r="C65" s="97" t="s">
        <v>323</v>
      </c>
      <c r="D65" s="62" t="s">
        <v>27</v>
      </c>
      <c r="E65" s="38" t="s">
        <v>28</v>
      </c>
      <c r="F65" s="43" t="s">
        <v>324</v>
      </c>
      <c r="G65" s="39" t="s">
        <v>325</v>
      </c>
      <c r="H65" s="47">
        <v>44256</v>
      </c>
      <c r="I65" s="47">
        <v>44531</v>
      </c>
      <c r="J65" s="75">
        <v>4000</v>
      </c>
      <c r="K65" s="52">
        <v>0</v>
      </c>
      <c r="L65" s="75">
        <v>4000</v>
      </c>
      <c r="M65" s="75">
        <v>0</v>
      </c>
      <c r="N65" s="76">
        <f t="shared" si="11"/>
        <v>0</v>
      </c>
      <c r="O65" s="50">
        <v>0</v>
      </c>
      <c r="P65" s="50">
        <v>0</v>
      </c>
      <c r="Q65" s="36" t="s">
        <v>326</v>
      </c>
      <c r="R65" s="36" t="s">
        <v>327</v>
      </c>
      <c r="S65" s="36" t="s">
        <v>328</v>
      </c>
      <c r="T65" s="94"/>
      <c r="U65" s="2">
        <f>M65-[1]总体情况!M66</f>
        <v>0</v>
      </c>
    </row>
    <row r="66" s="4" customFormat="1" ht="78" customHeight="1" spans="1:21">
      <c r="A66" s="67">
        <v>51</v>
      </c>
      <c r="B66" s="36" t="s">
        <v>329</v>
      </c>
      <c r="C66" s="62" t="s">
        <v>330</v>
      </c>
      <c r="D66" s="62" t="s">
        <v>244</v>
      </c>
      <c r="E66" s="38" t="s">
        <v>210</v>
      </c>
      <c r="F66" s="36" t="s">
        <v>331</v>
      </c>
      <c r="G66" s="46" t="s">
        <v>139</v>
      </c>
      <c r="H66" s="35">
        <v>44471</v>
      </c>
      <c r="I66" s="35">
        <v>45262</v>
      </c>
      <c r="J66" s="75">
        <v>55635</v>
      </c>
      <c r="K66" s="52">
        <v>0</v>
      </c>
      <c r="L66" s="80">
        <v>5000</v>
      </c>
      <c r="M66" s="80">
        <v>0</v>
      </c>
      <c r="N66" s="76">
        <f t="shared" si="11"/>
        <v>0</v>
      </c>
      <c r="O66" s="50">
        <v>0</v>
      </c>
      <c r="P66" s="50">
        <v>0</v>
      </c>
      <c r="Q66" s="36" t="s">
        <v>332</v>
      </c>
      <c r="R66" s="36" t="s">
        <v>333</v>
      </c>
      <c r="S66" s="36" t="s">
        <v>334</v>
      </c>
      <c r="T66" s="94"/>
      <c r="U66" s="2">
        <f>M66-[1]总体情况!M67</f>
        <v>0</v>
      </c>
    </row>
    <row r="67" ht="88" customHeight="1" spans="1:21">
      <c r="A67" s="67">
        <v>52</v>
      </c>
      <c r="B67" s="44" t="s">
        <v>335</v>
      </c>
      <c r="C67" s="62" t="s">
        <v>336</v>
      </c>
      <c r="D67" s="62" t="s">
        <v>244</v>
      </c>
      <c r="E67" s="41" t="s">
        <v>210</v>
      </c>
      <c r="F67" s="48" t="s">
        <v>337</v>
      </c>
      <c r="G67" s="46" t="s">
        <v>139</v>
      </c>
      <c r="H67" s="35">
        <v>44256</v>
      </c>
      <c r="I67" s="35">
        <v>44986</v>
      </c>
      <c r="J67" s="83">
        <v>12700</v>
      </c>
      <c r="K67" s="52">
        <v>0</v>
      </c>
      <c r="L67" s="52">
        <v>5000</v>
      </c>
      <c r="M67" s="52">
        <v>1100</v>
      </c>
      <c r="N67" s="76">
        <f t="shared" si="11"/>
        <v>0.22</v>
      </c>
      <c r="O67" s="50">
        <v>0</v>
      </c>
      <c r="P67" s="50">
        <v>0</v>
      </c>
      <c r="Q67" s="36" t="s">
        <v>338</v>
      </c>
      <c r="R67" s="36" t="s">
        <v>288</v>
      </c>
      <c r="S67" s="36" t="s">
        <v>339</v>
      </c>
      <c r="U67" s="2">
        <f>M67-[1]总体情况!M68</f>
        <v>302</v>
      </c>
    </row>
    <row r="68" ht="64" customHeight="1" spans="1:21">
      <c r="A68" s="67">
        <v>53</v>
      </c>
      <c r="B68" s="44" t="s">
        <v>340</v>
      </c>
      <c r="C68" s="98" t="s">
        <v>341</v>
      </c>
      <c r="D68" s="62" t="s">
        <v>244</v>
      </c>
      <c r="E68" s="41" t="s">
        <v>210</v>
      </c>
      <c r="F68" s="44" t="s">
        <v>342</v>
      </c>
      <c r="G68" s="46" t="s">
        <v>139</v>
      </c>
      <c r="H68" s="35">
        <v>44256</v>
      </c>
      <c r="I68" s="35">
        <v>44986</v>
      </c>
      <c r="J68" s="83">
        <v>16700</v>
      </c>
      <c r="K68" s="52">
        <v>0</v>
      </c>
      <c r="L68" s="52">
        <v>3000</v>
      </c>
      <c r="M68" s="52">
        <v>1400</v>
      </c>
      <c r="N68" s="76">
        <f t="shared" si="11"/>
        <v>0.466666666666667</v>
      </c>
      <c r="O68" s="50">
        <v>0</v>
      </c>
      <c r="P68" s="50">
        <v>0</v>
      </c>
      <c r="Q68" s="36" t="s">
        <v>343</v>
      </c>
      <c r="R68" s="36" t="s">
        <v>288</v>
      </c>
      <c r="S68" s="36" t="s">
        <v>339</v>
      </c>
      <c r="U68" s="2">
        <f>M68-[1]总体情况!M69</f>
        <v>735</v>
      </c>
    </row>
    <row r="69" s="4" customFormat="1" ht="79" customHeight="1" spans="1:21">
      <c r="A69" s="67">
        <v>54</v>
      </c>
      <c r="B69" s="36" t="s">
        <v>344</v>
      </c>
      <c r="C69" s="68" t="s">
        <v>345</v>
      </c>
      <c r="D69" s="62" t="s">
        <v>69</v>
      </c>
      <c r="E69" s="38" t="s">
        <v>70</v>
      </c>
      <c r="F69" s="43" t="s">
        <v>346</v>
      </c>
      <c r="G69" s="39" t="s">
        <v>131</v>
      </c>
      <c r="H69" s="47">
        <v>44348</v>
      </c>
      <c r="I69" s="47">
        <v>44896</v>
      </c>
      <c r="J69" s="75">
        <v>9850</v>
      </c>
      <c r="K69" s="52">
        <v>0</v>
      </c>
      <c r="L69" s="75">
        <v>5000</v>
      </c>
      <c r="M69" s="75">
        <v>0</v>
      </c>
      <c r="N69" s="76">
        <f t="shared" si="11"/>
        <v>0</v>
      </c>
      <c r="O69" s="50">
        <v>0</v>
      </c>
      <c r="P69" s="50">
        <v>0</v>
      </c>
      <c r="Q69" s="36" t="s">
        <v>347</v>
      </c>
      <c r="R69" s="36" t="s">
        <v>348</v>
      </c>
      <c r="S69" s="36" t="s">
        <v>349</v>
      </c>
      <c r="T69" s="94"/>
      <c r="U69" s="2">
        <f>M69-[1]总体情况!M70</f>
        <v>0</v>
      </c>
    </row>
    <row r="70" ht="27" customHeight="1" spans="1:21">
      <c r="A70" s="58" t="s">
        <v>350</v>
      </c>
      <c r="B70" s="66"/>
      <c r="C70" s="66"/>
      <c r="D70" s="66"/>
      <c r="E70" s="66"/>
      <c r="F70" s="66"/>
      <c r="G70" s="46"/>
      <c r="H70" s="35"/>
      <c r="I70" s="35"/>
      <c r="J70" s="84">
        <f t="shared" ref="J70:M70" si="19">SUM(J71:J76)</f>
        <v>127110</v>
      </c>
      <c r="K70" s="84">
        <f t="shared" si="19"/>
        <v>0</v>
      </c>
      <c r="L70" s="84">
        <f t="shared" si="19"/>
        <v>17500</v>
      </c>
      <c r="M70" s="84">
        <f t="shared" si="19"/>
        <v>0</v>
      </c>
      <c r="N70" s="76">
        <f t="shared" si="11"/>
        <v>0</v>
      </c>
      <c r="O70" s="84">
        <f>SUM(O71:O76)</f>
        <v>0</v>
      </c>
      <c r="P70" s="84">
        <f>SUM(P71:P76)</f>
        <v>0</v>
      </c>
      <c r="Q70" s="36"/>
      <c r="R70" s="36"/>
      <c r="S70" s="36"/>
      <c r="U70" s="2">
        <f>M70-[1]总体情况!M71</f>
        <v>0</v>
      </c>
    </row>
    <row r="71" s="4" customFormat="1" ht="84" customHeight="1" spans="1:21">
      <c r="A71" s="67">
        <v>55</v>
      </c>
      <c r="B71" s="36" t="s">
        <v>351</v>
      </c>
      <c r="C71" s="68" t="s">
        <v>352</v>
      </c>
      <c r="D71" s="62" t="s">
        <v>27</v>
      </c>
      <c r="E71" s="38" t="s">
        <v>28</v>
      </c>
      <c r="F71" s="36" t="s">
        <v>353</v>
      </c>
      <c r="G71" s="39" t="s">
        <v>131</v>
      </c>
      <c r="H71" s="47">
        <v>44409</v>
      </c>
      <c r="I71" s="47">
        <v>45139</v>
      </c>
      <c r="J71" s="82">
        <v>26500</v>
      </c>
      <c r="K71" s="52">
        <v>0</v>
      </c>
      <c r="L71" s="75">
        <v>2500</v>
      </c>
      <c r="M71" s="75">
        <v>0</v>
      </c>
      <c r="N71" s="76">
        <f t="shared" si="11"/>
        <v>0</v>
      </c>
      <c r="O71" s="50">
        <v>0</v>
      </c>
      <c r="P71" s="50">
        <v>0</v>
      </c>
      <c r="Q71" s="36" t="s">
        <v>354</v>
      </c>
      <c r="R71" s="36" t="s">
        <v>355</v>
      </c>
      <c r="S71" s="36" t="s">
        <v>356</v>
      </c>
      <c r="T71" s="94"/>
      <c r="U71" s="2">
        <f>M71-[1]总体情况!M72</f>
        <v>0</v>
      </c>
    </row>
    <row r="72" s="4" customFormat="1" ht="62" customHeight="1" spans="1:21">
      <c r="A72" s="67">
        <v>56</v>
      </c>
      <c r="B72" s="44" t="s">
        <v>357</v>
      </c>
      <c r="C72" s="62" t="s">
        <v>358</v>
      </c>
      <c r="D72" s="62" t="s">
        <v>244</v>
      </c>
      <c r="E72" s="41" t="s">
        <v>210</v>
      </c>
      <c r="F72" s="44" t="s">
        <v>359</v>
      </c>
      <c r="G72" s="46" t="s">
        <v>139</v>
      </c>
      <c r="H72" s="35">
        <v>44256</v>
      </c>
      <c r="I72" s="35">
        <v>44621</v>
      </c>
      <c r="J72" s="80">
        <v>1210</v>
      </c>
      <c r="K72" s="52">
        <v>0</v>
      </c>
      <c r="L72" s="80">
        <v>1000</v>
      </c>
      <c r="M72" s="80">
        <v>0</v>
      </c>
      <c r="N72" s="76">
        <f t="shared" si="11"/>
        <v>0</v>
      </c>
      <c r="O72" s="50">
        <v>0</v>
      </c>
      <c r="P72" s="50">
        <v>0</v>
      </c>
      <c r="Q72" s="36" t="s">
        <v>360</v>
      </c>
      <c r="R72" s="36" t="s">
        <v>361</v>
      </c>
      <c r="S72" s="36" t="s">
        <v>362</v>
      </c>
      <c r="T72" s="94"/>
      <c r="U72" s="2">
        <f>M72-[1]总体情况!M73</f>
        <v>0</v>
      </c>
    </row>
    <row r="73" s="4" customFormat="1" ht="93" customHeight="1" spans="1:21">
      <c r="A73" s="67">
        <v>57</v>
      </c>
      <c r="B73" s="44" t="s">
        <v>363</v>
      </c>
      <c r="C73" s="62" t="s">
        <v>364</v>
      </c>
      <c r="D73" s="62" t="s">
        <v>244</v>
      </c>
      <c r="E73" s="41" t="s">
        <v>210</v>
      </c>
      <c r="F73" s="48" t="s">
        <v>365</v>
      </c>
      <c r="G73" s="39" t="s">
        <v>139</v>
      </c>
      <c r="H73" s="35">
        <v>44409</v>
      </c>
      <c r="I73" s="35">
        <v>45140</v>
      </c>
      <c r="J73" s="83">
        <v>70400</v>
      </c>
      <c r="K73" s="52">
        <v>0</v>
      </c>
      <c r="L73" s="75">
        <v>3000</v>
      </c>
      <c r="M73" s="75">
        <v>0</v>
      </c>
      <c r="N73" s="76">
        <f t="shared" si="11"/>
        <v>0</v>
      </c>
      <c r="O73" s="50">
        <v>0</v>
      </c>
      <c r="P73" s="50">
        <v>0</v>
      </c>
      <c r="Q73" s="36" t="s">
        <v>366</v>
      </c>
      <c r="R73" s="36" t="s">
        <v>367</v>
      </c>
      <c r="S73" s="36" t="s">
        <v>368</v>
      </c>
      <c r="T73" s="94"/>
      <c r="U73" s="2">
        <f>M73-[1]总体情况!M74</f>
        <v>0</v>
      </c>
    </row>
    <row r="74" s="4" customFormat="1" ht="94" customHeight="1" spans="1:21">
      <c r="A74" s="67">
        <v>58</v>
      </c>
      <c r="B74" s="99" t="s">
        <v>369</v>
      </c>
      <c r="C74" s="40" t="s">
        <v>370</v>
      </c>
      <c r="D74" s="62" t="s">
        <v>69</v>
      </c>
      <c r="E74" s="38" t="s">
        <v>70</v>
      </c>
      <c r="F74" s="36" t="s">
        <v>371</v>
      </c>
      <c r="G74" s="39" t="s">
        <v>131</v>
      </c>
      <c r="H74" s="47">
        <v>44287</v>
      </c>
      <c r="I74" s="47">
        <v>44652</v>
      </c>
      <c r="J74" s="82">
        <v>12000</v>
      </c>
      <c r="K74" s="52">
        <v>0</v>
      </c>
      <c r="L74" s="75">
        <v>5000</v>
      </c>
      <c r="M74" s="75">
        <v>0</v>
      </c>
      <c r="N74" s="76">
        <f t="shared" si="11"/>
        <v>0</v>
      </c>
      <c r="O74" s="50">
        <v>0</v>
      </c>
      <c r="P74" s="50">
        <v>0</v>
      </c>
      <c r="Q74" s="96" t="s">
        <v>372</v>
      </c>
      <c r="R74" s="96" t="s">
        <v>373</v>
      </c>
      <c r="S74" s="36" t="s">
        <v>374</v>
      </c>
      <c r="T74" s="94"/>
      <c r="U74" s="2">
        <f>M74-[1]总体情况!M75</f>
        <v>0</v>
      </c>
    </row>
    <row r="75" s="4" customFormat="1" ht="62" customHeight="1" spans="1:21">
      <c r="A75" s="67">
        <v>59</v>
      </c>
      <c r="B75" s="36" t="s">
        <v>375</v>
      </c>
      <c r="C75" s="40" t="s">
        <v>376</v>
      </c>
      <c r="D75" s="62" t="s">
        <v>69</v>
      </c>
      <c r="E75" s="38" t="s">
        <v>70</v>
      </c>
      <c r="F75" s="43" t="s">
        <v>377</v>
      </c>
      <c r="G75" s="39" t="s">
        <v>131</v>
      </c>
      <c r="H75" s="47">
        <v>44256</v>
      </c>
      <c r="I75" s="47">
        <v>44713</v>
      </c>
      <c r="J75" s="82">
        <v>8000</v>
      </c>
      <c r="K75" s="52">
        <v>0</v>
      </c>
      <c r="L75" s="75">
        <v>4000</v>
      </c>
      <c r="M75" s="75">
        <v>0</v>
      </c>
      <c r="N75" s="76">
        <f t="shared" si="11"/>
        <v>0</v>
      </c>
      <c r="O75" s="50">
        <v>0</v>
      </c>
      <c r="P75" s="50">
        <v>0</v>
      </c>
      <c r="Q75" s="96" t="s">
        <v>378</v>
      </c>
      <c r="R75" s="96" t="s">
        <v>379</v>
      </c>
      <c r="S75" s="36" t="s">
        <v>380</v>
      </c>
      <c r="T75" s="94"/>
      <c r="U75" s="2">
        <f>M75-[1]总体情况!M76</f>
        <v>0</v>
      </c>
    </row>
    <row r="76" s="4" customFormat="1" ht="80" customHeight="1" spans="1:21">
      <c r="A76" s="67">
        <v>60</v>
      </c>
      <c r="B76" s="36" t="s">
        <v>381</v>
      </c>
      <c r="C76" s="68" t="s">
        <v>382</v>
      </c>
      <c r="D76" s="62" t="s">
        <v>117</v>
      </c>
      <c r="E76" s="38" t="s">
        <v>118</v>
      </c>
      <c r="F76" s="36" t="s">
        <v>383</v>
      </c>
      <c r="G76" s="39" t="s">
        <v>131</v>
      </c>
      <c r="H76" s="47">
        <v>44409</v>
      </c>
      <c r="I76" s="47">
        <v>44896</v>
      </c>
      <c r="J76" s="75">
        <v>9000</v>
      </c>
      <c r="K76" s="52">
        <v>0</v>
      </c>
      <c r="L76" s="75">
        <v>2000</v>
      </c>
      <c r="M76" s="75">
        <v>0</v>
      </c>
      <c r="N76" s="76">
        <f t="shared" si="11"/>
        <v>0</v>
      </c>
      <c r="O76" s="50">
        <v>0</v>
      </c>
      <c r="P76" s="50">
        <v>0</v>
      </c>
      <c r="Q76" s="36" t="s">
        <v>384</v>
      </c>
      <c r="R76" s="36" t="s">
        <v>288</v>
      </c>
      <c r="S76" s="36" t="s">
        <v>385</v>
      </c>
      <c r="T76" s="94"/>
      <c r="U76" s="2">
        <f>M76-[1]总体情况!M77</f>
        <v>0</v>
      </c>
    </row>
    <row r="77" ht="68" customHeight="1" spans="21:21">
      <c r="U77" s="2">
        <f>M77-[1]总体情况!M78</f>
        <v>0</v>
      </c>
    </row>
    <row r="78" spans="21:21">
      <c r="U78" s="2">
        <f>M78-[1]总体情况!M79</f>
        <v>0</v>
      </c>
    </row>
    <row r="79" spans="21:21">
      <c r="U79" s="2">
        <f>M79-[1]总体情况!M80</f>
        <v>0</v>
      </c>
    </row>
    <row r="80" spans="21:21">
      <c r="U80" s="2">
        <f>M80-[1]总体情况!M81</f>
        <v>0</v>
      </c>
    </row>
    <row r="81" spans="21:21">
      <c r="U81" s="2">
        <f>M81-[1]总体情况!M82</f>
        <v>0</v>
      </c>
    </row>
    <row r="82" spans="21:21">
      <c r="U82" s="2">
        <f>M82-[1]总体情况!M83</f>
        <v>0</v>
      </c>
    </row>
    <row r="83" spans="21:21">
      <c r="U83" s="2">
        <f>M83-[1]总体情况!M84</f>
        <v>0</v>
      </c>
    </row>
    <row r="84" spans="21:21">
      <c r="U84" s="2">
        <f>M84-[1]总体情况!M85</f>
        <v>0</v>
      </c>
    </row>
    <row r="85" spans="21:21">
      <c r="U85" s="2">
        <f>M85-[1]总体情况!M86</f>
        <v>0</v>
      </c>
    </row>
    <row r="86" spans="21:21">
      <c r="U86" s="2">
        <f>M86-[1]总体情况!M87</f>
        <v>0</v>
      </c>
    </row>
    <row r="87" spans="21:21">
      <c r="U87" s="2">
        <f>M87-[1]总体情况!M88</f>
        <v>0</v>
      </c>
    </row>
    <row r="88" spans="21:21">
      <c r="U88" s="2">
        <f>M88-[1]总体情况!M89</f>
        <v>0</v>
      </c>
    </row>
    <row r="89" spans="21:21">
      <c r="U89" s="2">
        <f>M89-[1]总体情况!M90</f>
        <v>0</v>
      </c>
    </row>
    <row r="90" spans="21:21">
      <c r="U90" s="2">
        <f>M90-[1]总体情况!M91</f>
        <v>0</v>
      </c>
    </row>
    <row r="91" spans="21:21">
      <c r="U91" s="2">
        <f>M91-[1]总体情况!M92</f>
        <v>0</v>
      </c>
    </row>
    <row r="92" spans="21:21">
      <c r="U92" s="2">
        <f>M92-[1]总体情况!M93</f>
        <v>0</v>
      </c>
    </row>
    <row r="93" spans="21:21">
      <c r="U93" s="2">
        <f>M93-[1]总体情况!M94</f>
        <v>0</v>
      </c>
    </row>
    <row r="94" spans="21:21">
      <c r="U94" s="2">
        <f>M94-[1]总体情况!M95</f>
        <v>0</v>
      </c>
    </row>
    <row r="95" spans="21:21">
      <c r="U95" s="2">
        <f>M95-[1]总体情况!M96</f>
        <v>0</v>
      </c>
    </row>
    <row r="96" spans="21:21">
      <c r="U96" s="2">
        <f>M96-[1]总体情况!M97</f>
        <v>0</v>
      </c>
    </row>
    <row r="97" spans="21:21">
      <c r="U97" s="2">
        <f>M97-[1]总体情况!M98</f>
        <v>0</v>
      </c>
    </row>
    <row r="98" spans="21:21">
      <c r="U98" s="2">
        <f>M98-[1]总体情况!M99</f>
        <v>0</v>
      </c>
    </row>
    <row r="99" spans="21:21">
      <c r="U99" s="2">
        <f>M99-[1]总体情况!M100</f>
        <v>0</v>
      </c>
    </row>
    <row r="100" spans="21:21">
      <c r="U100" s="2">
        <f>M100-[1]总体情况!M101</f>
        <v>0</v>
      </c>
    </row>
    <row r="101" spans="21:21">
      <c r="U101" s="2">
        <f>M101-[1]总体情况!M102</f>
        <v>0</v>
      </c>
    </row>
    <row r="102" spans="21:21">
      <c r="U102" s="2">
        <f>M102-[1]总体情况!M103</f>
        <v>0</v>
      </c>
    </row>
    <row r="103" spans="21:21">
      <c r="U103" s="2">
        <f>M103-[1]总体情况!M104</f>
        <v>0</v>
      </c>
    </row>
    <row r="104" spans="21:21">
      <c r="U104" s="2">
        <f>M104-[1]总体情况!M105</f>
        <v>0</v>
      </c>
    </row>
    <row r="105" spans="21:21">
      <c r="U105" s="2">
        <f>M105-[1]总体情况!M106</f>
        <v>0</v>
      </c>
    </row>
    <row r="106" spans="21:21">
      <c r="U106" s="2">
        <f>M106-[1]总体情况!M107</f>
        <v>0</v>
      </c>
    </row>
    <row r="107" spans="21:21">
      <c r="U107" s="2">
        <f>M107-[1]总体情况!M108</f>
        <v>0</v>
      </c>
    </row>
    <row r="108" spans="21:21">
      <c r="U108" s="2">
        <f>M108-[1]总体情况!M109</f>
        <v>0</v>
      </c>
    </row>
    <row r="109" spans="21:21">
      <c r="U109" s="2">
        <f>M109-[1]总体情况!M110</f>
        <v>0</v>
      </c>
    </row>
    <row r="110" spans="21:21">
      <c r="U110" s="2">
        <f>M110-[1]总体情况!M111</f>
        <v>0</v>
      </c>
    </row>
    <row r="111" spans="21:21">
      <c r="U111" s="2">
        <f>M111-[1]总体情况!M112</f>
        <v>0</v>
      </c>
    </row>
    <row r="112" spans="21:21">
      <c r="U112" s="2">
        <f>M112-[1]总体情况!M113</f>
        <v>0</v>
      </c>
    </row>
  </sheetData>
  <sheetProtection formatCells="0" insertHyperlinks="0" autoFilter="0"/>
  <protectedRanges>
    <protectedRange sqref="Q57" name="Range1_3"/>
  </protectedRanges>
  <autoFilter ref="A1:V112">
    <extLst/>
  </autoFilter>
  <mergeCells count="18">
    <mergeCell ref="A2:S2"/>
    <mergeCell ref="L3:O3"/>
    <mergeCell ref="A5:F5"/>
    <mergeCell ref="A3:A4"/>
    <mergeCell ref="B3:B4"/>
    <mergeCell ref="C3:C4"/>
    <mergeCell ref="D3:D4"/>
    <mergeCell ref="E3:E4"/>
    <mergeCell ref="F3:F4"/>
    <mergeCell ref="G3:G4"/>
    <mergeCell ref="H3:H4"/>
    <mergeCell ref="I3:I4"/>
    <mergeCell ref="J3:J4"/>
    <mergeCell ref="K3:K4"/>
    <mergeCell ref="P3:P4"/>
    <mergeCell ref="Q3:Q4"/>
    <mergeCell ref="R3:R4"/>
    <mergeCell ref="S3:S4"/>
  </mergeCells>
  <pageMargins left="0.629166666666667" right="0.2" top="0.393055555555556" bottom="0.432638888888889" header="0.238888888888889" footer="0.15625"/>
  <pageSetup paperSize="8" scale="84" fitToHeight="0" orientation="landscape" horizontalDpi="600" verticalDpi="300"/>
  <headerFooter alignWithMargins="0" scaleWithDoc="0">
    <oddFooter>&amp;C第 &amp;P 页，共 &amp;N 页</oddFooter>
  </headerFooter>
  <rowBreaks count="10" manualBreakCount="10">
    <brk id="10" max="18" man="1"/>
    <brk id="17" max="18" man="1"/>
    <brk id="23" max="18" man="1"/>
    <brk id="30" max="18" man="1"/>
    <brk id="39" max="18" man="1"/>
    <brk id="49" max="18" man="1"/>
    <brk id="57" max="18" man="1"/>
    <brk id="65" max="18" man="1"/>
    <brk id="76" max="16383" man="1"/>
    <brk id="7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4 "   m a s t e r = " " > < a r r U s e r I d   t i t l e = " R a n g e 1 _ 3 "   r a n g e C r e a t o r = " "   o t h e r s A c c e s s P e r m i s s i o n = " e d i t " / > < / r a n g e L i s t > < / a l l o w E d i t U s e r > 
</file>

<file path=customXml/item4.xml>��< ? x m l   v e r s i o n = " 1 . 0 "   s t a n d a l o n e = " y e s " ? > < p i x e l a t o r s   x m l n s = " h t t p s : / / w e b . w p s . c n / e t / 2 0 1 8 / m a i n "   x m l n s : s = " h t t p : / / s c h e m a s . o p e n x m l f o r m a t s . o r g / s p r e a d s h e e t m l / 2 0 0 6 / m a i n " > < p i x e l a t o r L i s t   s h e e t S t i d = " 4 " / > < p i x e l a t o r L i s t   s h e e t S t i d = " 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屯昌县（屯城镇）</Company>
  <Application>WWO_wpscloud_20210610151439-12e02c5fdc</Application>
  <HeadingPairs>
    <vt:vector size="2" baseType="variant">
      <vt:variant>
        <vt:lpstr>工作表</vt:lpstr>
      </vt:variant>
      <vt:variant>
        <vt:i4>1</vt:i4>
      </vt:variant>
    </vt:vector>
  </HeadingPairs>
  <TitlesOfParts>
    <vt:vector size="1" baseType="lpstr">
      <vt:lpstr>总体情况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Alexander</cp:lastModifiedBy>
  <dcterms:created xsi:type="dcterms:W3CDTF">2021-04-22T18:41:00Z</dcterms:created>
  <dcterms:modified xsi:type="dcterms:W3CDTF">2021-08-03T02:55:23Z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8C669870FA4D410E95AD8D9F88908FFB</vt:lpwstr>
  </property>
</Properties>
</file>